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es\Downloads\"/>
    </mc:Choice>
  </mc:AlternateContent>
  <xr:revisionPtr revIDLastSave="0" documentId="13_ncr:1_{D749D097-A68F-4520-B422-332AC4EE0DE3}" xr6:coauthVersionLast="47" xr6:coauthVersionMax="47" xr10:uidLastSave="{00000000-0000-0000-0000-000000000000}"/>
  <bookViews>
    <workbookView xWindow="28680" yWindow="-45" windowWidth="29040" windowHeight="15720" tabRatio="500" xr2:uid="{00000000-000D-0000-FFFF-FFFF00000000}"/>
  </bookViews>
  <sheets>
    <sheet name="Dashboard" sheetId="1" r:id="rId1"/>
    <sheet name="Analysis" sheetId="2" r:id="rId2"/>
    <sheet name="Data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8" i="3" l="1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4" i="3"/>
  <c r="B223" i="3"/>
  <c r="B222" i="3"/>
  <c r="B221" i="3"/>
  <c r="B220" i="3"/>
  <c r="B216" i="3"/>
  <c r="B215" i="3"/>
  <c r="B214" i="3"/>
  <c r="B213" i="3"/>
  <c r="B212" i="3"/>
  <c r="B208" i="3"/>
  <c r="B207" i="3"/>
  <c r="B206" i="3"/>
  <c r="B205" i="3"/>
  <c r="B204" i="3"/>
  <c r="R2" i="3"/>
  <c r="Q2" i="3"/>
  <c r="P2" i="3"/>
  <c r="O2" i="3"/>
  <c r="C13" i="2"/>
  <c r="C12" i="2"/>
  <c r="C11" i="2"/>
  <c r="C10" i="2"/>
  <c r="C9" i="2"/>
  <c r="C8" i="2"/>
  <c r="C7" i="2"/>
  <c r="C6" i="2"/>
  <c r="K6" i="1"/>
  <c r="H6" i="1"/>
  <c r="E6" i="1"/>
  <c r="B6" i="1"/>
</calcChain>
</file>

<file path=xl/sharedStrings.xml><?xml version="1.0" encoding="utf-8"?>
<sst xmlns="http://schemas.openxmlformats.org/spreadsheetml/2006/main" count="1070" uniqueCount="292">
  <si>
    <t>SALES PERFORMANCE DASHBOARD</t>
  </si>
  <si>
    <t>January 2024 | Executive Summary</t>
  </si>
  <si>
    <t>Total Revenue</t>
  </si>
  <si>
    <t>Total Units</t>
  </si>
  <si>
    <t>Avg Transaction</t>
  </si>
  <si>
    <t>Transactions</t>
  </si>
  <si>
    <t>QUICK FILTERS</t>
  </si>
  <si>
    <t>Location:</t>
  </si>
  <si>
    <t>All</t>
  </si>
  <si>
    <t>Category:</t>
  </si>
  <si>
    <t>Payment:</t>
  </si>
  <si>
    <t>Note: Use Excel's Data &gt; Filter feature on the 'Data' sheet for full interactivity</t>
  </si>
  <si>
    <t>KEY INSIGHTS</t>
  </si>
  <si>
    <t>• Electronics is the top-performing category by transaction volume (43 transactions)</t>
  </si>
  <si>
    <t>• Miami leads all locations with 43 transactions generating highest revenue</t>
  </si>
  <si>
    <t>• Digital Wallet is the most popular payment method (23% of transactions)</t>
  </si>
  <si>
    <t>• Average transaction value is $298.03 across all locations</t>
  </si>
  <si>
    <t>• Peak sales activity occurs mid-month with strong end-of-month performance</t>
  </si>
  <si>
    <t>DETAILED ANALYSIS</t>
  </si>
  <si>
    <t>Summary Statistics</t>
  </si>
  <si>
    <t>Metric</t>
  </si>
  <si>
    <t>Value</t>
  </si>
  <si>
    <t>Description</t>
  </si>
  <si>
    <t>Sum of all revenue</t>
  </si>
  <si>
    <t>Total Units Sold</t>
  </si>
  <si>
    <t>Sum of all units</t>
  </si>
  <si>
    <t>Average Transaction</t>
  </si>
  <si>
    <t>Mean revenue per transaction</t>
  </si>
  <si>
    <t>Total Transactions</t>
  </si>
  <si>
    <t>Count of all transactions</t>
  </si>
  <si>
    <t>Max Transaction</t>
  </si>
  <si>
    <t>Highest single transaction</t>
  </si>
  <si>
    <t>Min Transaction</t>
  </si>
  <si>
    <t>Lowest single transaction</t>
  </si>
  <si>
    <t>Avg Discount %</t>
  </si>
  <si>
    <t>Average discount applied</t>
  </si>
  <si>
    <t>Revenue per Unit</t>
  </si>
  <si>
    <t>Average revenue per unit sold</t>
  </si>
  <si>
    <t>Transaction ID</t>
  </si>
  <si>
    <t>Date &amp; Time</t>
  </si>
  <si>
    <t>Location</t>
  </si>
  <si>
    <t>Product Category</t>
  </si>
  <si>
    <t>Units Sold</t>
  </si>
  <si>
    <t>Revenue</t>
  </si>
  <si>
    <t>Discount Applied</t>
  </si>
  <si>
    <t>Payment Method</t>
  </si>
  <si>
    <t>Product Name</t>
  </si>
  <si>
    <t>KPIs</t>
  </si>
  <si>
    <t>T1001</t>
  </si>
  <si>
    <t>Houston</t>
  </si>
  <si>
    <t>Beauty</t>
  </si>
  <si>
    <t>Credit Card</t>
  </si>
  <si>
    <t>Lipstick</t>
  </si>
  <si>
    <t>T1002</t>
  </si>
  <si>
    <t>Los Angeles</t>
  </si>
  <si>
    <t>Sports</t>
  </si>
  <si>
    <t>Running Shorts</t>
  </si>
  <si>
    <t>T1003</t>
  </si>
  <si>
    <t>Miami</t>
  </si>
  <si>
    <t>Electronics</t>
  </si>
  <si>
    <t>Bluetooth Speaker</t>
  </si>
  <si>
    <t>T1004</t>
  </si>
  <si>
    <t>Home &amp; Kitchen</t>
  </si>
  <si>
    <t>Cash</t>
  </si>
  <si>
    <t>Vacuum Cleaner</t>
  </si>
  <si>
    <t>T1005</t>
  </si>
  <si>
    <t>Debit Card</t>
  </si>
  <si>
    <t>Moisturizer</t>
  </si>
  <si>
    <t>T1006</t>
  </si>
  <si>
    <t>Yoga Mat</t>
  </si>
  <si>
    <t>T1007</t>
  </si>
  <si>
    <t>Chicago</t>
  </si>
  <si>
    <t>Ceramic Mug</t>
  </si>
  <si>
    <t>T1008</t>
  </si>
  <si>
    <t>New York</t>
  </si>
  <si>
    <t>Digital Wallet</t>
  </si>
  <si>
    <t>Smartphone X</t>
  </si>
  <si>
    <t>T1009</t>
  </si>
  <si>
    <t>Tennis Racket</t>
  </si>
  <si>
    <t>T1010</t>
  </si>
  <si>
    <t>Clothing</t>
  </si>
  <si>
    <t>Running Shoes</t>
  </si>
  <si>
    <t>T1011</t>
  </si>
  <si>
    <t>T1012</t>
  </si>
  <si>
    <t>T1013</t>
  </si>
  <si>
    <t>Gift Card</t>
  </si>
  <si>
    <t>T1014</t>
  </si>
  <si>
    <t>Wireless Earbuds</t>
  </si>
  <si>
    <t>T1015</t>
  </si>
  <si>
    <t>T1016</t>
  </si>
  <si>
    <t>Cutlery Set</t>
  </si>
  <si>
    <t>T1017</t>
  </si>
  <si>
    <t>T1018</t>
  </si>
  <si>
    <t>T1019</t>
  </si>
  <si>
    <t>Non-stick Pan</t>
  </si>
  <si>
    <t>T1020</t>
  </si>
  <si>
    <t>T1021</t>
  </si>
  <si>
    <t>T1022</t>
  </si>
  <si>
    <t>Smartwatch</t>
  </si>
  <si>
    <t>T1023</t>
  </si>
  <si>
    <t>T1024</t>
  </si>
  <si>
    <t>T1025</t>
  </si>
  <si>
    <t>Cycling Helmet</t>
  </si>
  <si>
    <t>T1026</t>
  </si>
  <si>
    <t>T1027</t>
  </si>
  <si>
    <t>Laptop Pro</t>
  </si>
  <si>
    <t>T1028</t>
  </si>
  <si>
    <t>T1029</t>
  </si>
  <si>
    <t>T1030</t>
  </si>
  <si>
    <t>Denim Jacket</t>
  </si>
  <si>
    <t>T1031</t>
  </si>
  <si>
    <t>T1032</t>
  </si>
  <si>
    <t>Shampoo</t>
  </si>
  <si>
    <t>T1033</t>
  </si>
  <si>
    <t>Casual T-Shirt</t>
  </si>
  <si>
    <t>T1034</t>
  </si>
  <si>
    <t>T1035</t>
  </si>
  <si>
    <t>T1036</t>
  </si>
  <si>
    <t>T1037</t>
  </si>
  <si>
    <t>T1038</t>
  </si>
  <si>
    <t>T1039</t>
  </si>
  <si>
    <t>Leather Belt</t>
  </si>
  <si>
    <t>T1040</t>
  </si>
  <si>
    <t>T1041</t>
  </si>
  <si>
    <t>T1042</t>
  </si>
  <si>
    <t>Face Mask</t>
  </si>
  <si>
    <t>T1043</t>
  </si>
  <si>
    <t>T1044</t>
  </si>
  <si>
    <t>Dumbbells</t>
  </si>
  <si>
    <t>T1045</t>
  </si>
  <si>
    <t>T1046</t>
  </si>
  <si>
    <t>T1047</t>
  </si>
  <si>
    <t>Perfume</t>
  </si>
  <si>
    <t>T1048</t>
  </si>
  <si>
    <t>T1049</t>
  </si>
  <si>
    <t>T1050</t>
  </si>
  <si>
    <t>T1051</t>
  </si>
  <si>
    <t>T1052</t>
  </si>
  <si>
    <t>T1053</t>
  </si>
  <si>
    <t>T1054</t>
  </si>
  <si>
    <t>T1055</t>
  </si>
  <si>
    <t>Scented Candle</t>
  </si>
  <si>
    <t>T1056</t>
  </si>
  <si>
    <t>T1057</t>
  </si>
  <si>
    <t>T1058</t>
  </si>
  <si>
    <t>T1059</t>
  </si>
  <si>
    <t>T1060</t>
  </si>
  <si>
    <t>T1061</t>
  </si>
  <si>
    <t>T1062</t>
  </si>
  <si>
    <t>T1063</t>
  </si>
  <si>
    <t>T1064</t>
  </si>
  <si>
    <t>T1065</t>
  </si>
  <si>
    <t>T1066</t>
  </si>
  <si>
    <t>T1067</t>
  </si>
  <si>
    <t>T1068</t>
  </si>
  <si>
    <t>T1069</t>
  </si>
  <si>
    <t>T1070</t>
  </si>
  <si>
    <t>T1071</t>
  </si>
  <si>
    <t>T1072</t>
  </si>
  <si>
    <t>T1073</t>
  </si>
  <si>
    <t>T1074</t>
  </si>
  <si>
    <t>T1075</t>
  </si>
  <si>
    <t>T1076</t>
  </si>
  <si>
    <t>T1077</t>
  </si>
  <si>
    <t>T1078</t>
  </si>
  <si>
    <t>Hoodie</t>
  </si>
  <si>
    <t>T1079</t>
  </si>
  <si>
    <t>T1080</t>
  </si>
  <si>
    <t>T1081</t>
  </si>
  <si>
    <t>T1082</t>
  </si>
  <si>
    <t>T1083</t>
  </si>
  <si>
    <t>T1084</t>
  </si>
  <si>
    <t>T1085</t>
  </si>
  <si>
    <t>T1086</t>
  </si>
  <si>
    <t>T1087</t>
  </si>
  <si>
    <t>T1088</t>
  </si>
  <si>
    <t>T1089</t>
  </si>
  <si>
    <t>T1090</t>
  </si>
  <si>
    <t>T1091</t>
  </si>
  <si>
    <t>T1092</t>
  </si>
  <si>
    <t>T1093</t>
  </si>
  <si>
    <t>T1094</t>
  </si>
  <si>
    <t>T1095</t>
  </si>
  <si>
    <t>T1096</t>
  </si>
  <si>
    <t>T1097</t>
  </si>
  <si>
    <t>T1098</t>
  </si>
  <si>
    <t>T1099</t>
  </si>
  <si>
    <t>T1100</t>
  </si>
  <si>
    <t>T1101</t>
  </si>
  <si>
    <t>T1102</t>
  </si>
  <si>
    <t>T1103</t>
  </si>
  <si>
    <t>T1104</t>
  </si>
  <si>
    <t>T1105</t>
  </si>
  <si>
    <t>T1106</t>
  </si>
  <si>
    <t>T1107</t>
  </si>
  <si>
    <t>T1108</t>
  </si>
  <si>
    <t>T1109</t>
  </si>
  <si>
    <t>T1110</t>
  </si>
  <si>
    <t>T1111</t>
  </si>
  <si>
    <t>T1112</t>
  </si>
  <si>
    <t>T1113</t>
  </si>
  <si>
    <t>T1114</t>
  </si>
  <si>
    <t>T1115</t>
  </si>
  <si>
    <t>T1116</t>
  </si>
  <si>
    <t>T1117</t>
  </si>
  <si>
    <t>T1118</t>
  </si>
  <si>
    <t>T1119</t>
  </si>
  <si>
    <t>T1120</t>
  </si>
  <si>
    <t>T1121</t>
  </si>
  <si>
    <t>T1122</t>
  </si>
  <si>
    <t>T1123</t>
  </si>
  <si>
    <t>T1124</t>
  </si>
  <si>
    <t>T1125</t>
  </si>
  <si>
    <t>T1126</t>
  </si>
  <si>
    <t>T1127</t>
  </si>
  <si>
    <t>T1128</t>
  </si>
  <si>
    <t>T1129</t>
  </si>
  <si>
    <t>T1130</t>
  </si>
  <si>
    <t>T1131</t>
  </si>
  <si>
    <t>T1132</t>
  </si>
  <si>
    <t>T1133</t>
  </si>
  <si>
    <t>T1134</t>
  </si>
  <si>
    <t>T1135</t>
  </si>
  <si>
    <t>T1136</t>
  </si>
  <si>
    <t>T1137</t>
  </si>
  <si>
    <t>T1138</t>
  </si>
  <si>
    <t>T1139</t>
  </si>
  <si>
    <t>T1140</t>
  </si>
  <si>
    <t>T1141</t>
  </si>
  <si>
    <t>T1142</t>
  </si>
  <si>
    <t>T1143</t>
  </si>
  <si>
    <t>T1144</t>
  </si>
  <si>
    <t>T1145</t>
  </si>
  <si>
    <t>T1146</t>
  </si>
  <si>
    <t>T1147</t>
  </si>
  <si>
    <t>T1148</t>
  </si>
  <si>
    <t>T1149</t>
  </si>
  <si>
    <t>T1150</t>
  </si>
  <si>
    <t>T1151</t>
  </si>
  <si>
    <t>T1152</t>
  </si>
  <si>
    <t>T1153</t>
  </si>
  <si>
    <t>T1154</t>
  </si>
  <si>
    <t>T1155</t>
  </si>
  <si>
    <t>T1156</t>
  </si>
  <si>
    <t>T1157</t>
  </si>
  <si>
    <t>T1158</t>
  </si>
  <si>
    <t>T1159</t>
  </si>
  <si>
    <t>T1160</t>
  </si>
  <si>
    <t>T1161</t>
  </si>
  <si>
    <t>T1162</t>
  </si>
  <si>
    <t>T1163</t>
  </si>
  <si>
    <t>T1164</t>
  </si>
  <si>
    <t>T1165</t>
  </si>
  <si>
    <t>T1166</t>
  </si>
  <si>
    <t>T1167</t>
  </si>
  <si>
    <t>T1168</t>
  </si>
  <si>
    <t>T1169</t>
  </si>
  <si>
    <t>T1170</t>
  </si>
  <si>
    <t>T1171</t>
  </si>
  <si>
    <t>T1172</t>
  </si>
  <si>
    <t>T1173</t>
  </si>
  <si>
    <t>T1174</t>
  </si>
  <si>
    <t>T1175</t>
  </si>
  <si>
    <t>T1176</t>
  </si>
  <si>
    <t>T1177</t>
  </si>
  <si>
    <t>T1178</t>
  </si>
  <si>
    <t>T1179</t>
  </si>
  <si>
    <t>T1180</t>
  </si>
  <si>
    <t>T1181</t>
  </si>
  <si>
    <t>T1182</t>
  </si>
  <si>
    <t>T1183</t>
  </si>
  <si>
    <t>T1184</t>
  </si>
  <si>
    <t>T1185</t>
  </si>
  <si>
    <t>T1186</t>
  </si>
  <si>
    <t>T1187</t>
  </si>
  <si>
    <t>T1188</t>
  </si>
  <si>
    <t>T1189</t>
  </si>
  <si>
    <t>T1190</t>
  </si>
  <si>
    <t>T1191</t>
  </si>
  <si>
    <t>T1192</t>
  </si>
  <si>
    <t>T1193</t>
  </si>
  <si>
    <t>T1194</t>
  </si>
  <si>
    <t>T1195</t>
  </si>
  <si>
    <t>T1196</t>
  </si>
  <si>
    <t>T1197</t>
  </si>
  <si>
    <t>T1198</t>
  </si>
  <si>
    <t>T1199</t>
  </si>
  <si>
    <t>T1200</t>
  </si>
  <si>
    <t>Revenue by Location</t>
  </si>
  <si>
    <t>Revenue by Category</t>
  </si>
  <si>
    <t>Revenue by Payment</t>
  </si>
  <si>
    <t>Daily Revenue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</si>
</sst>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\$#,##0.00"/>
    <numFmt numFmtId="166" formatCode="0.0\%"/>
    <numFmt numFmtId="167" formatCode="yyyy\-mm\-dd\ h:mm:ss"/>
  </numFmts>
  <fonts count="11" x14ac:knownFonts="1">
    <font>
      <sz val="11"/>
      <color rgb="FF000000"/>
      <name val="Calibri"/>
      <family val="2"/>
      <charset val="1"/>
    </font>
    <font>
      <b/>
      <sz val="24"/>
      <color rgb="FF715CF7"/>
      <name val="Cambria"/>
      <family val="1"/>
    </font>
    <font>
      <i/>
      <sz val="11"/>
      <color rgb="FF666666"/>
      <name val="Cambria"/>
      <family val="1"/>
    </font>
    <font>
      <b/>
      <sz val="10"/>
      <color rgb="FFFFFFFF"/>
      <name val="Cambria"/>
      <family val="1"/>
    </font>
    <font>
      <b/>
      <sz val="18"/>
      <color rgb="FF715CF7"/>
      <name val="Cambria"/>
      <family val="1"/>
    </font>
    <font>
      <b/>
      <sz val="14"/>
      <color rgb="FF715CF7"/>
      <name val="Cambria"/>
      <family val="1"/>
    </font>
    <font>
      <b/>
      <sz val="11"/>
      <name val="Cambria"/>
      <family val="1"/>
    </font>
    <font>
      <i/>
      <sz val="9"/>
      <color rgb="FF666666"/>
      <name val="Cambria"/>
      <family val="1"/>
    </font>
    <font>
      <sz val="10"/>
      <name val="Cambria"/>
      <family val="1"/>
    </font>
    <font>
      <b/>
      <sz val="11"/>
      <color rgb="FFFFFFFF"/>
      <name val="Cambria"/>
      <family val="1"/>
    </font>
    <font>
      <b/>
      <sz val="11"/>
      <color rgb="FF715CF7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715CF7"/>
        <bgColor rgb="FF8064A2"/>
      </patternFill>
    </fill>
    <fill>
      <patternFill patternType="solid">
        <fgColor rgb="FFE8E4FC"/>
        <bgColor rgb="FFD9D9D9"/>
      </patternFill>
    </fill>
  </fills>
  <borders count="3">
    <border>
      <left/>
      <right/>
      <top/>
      <bottom/>
      <diagonal/>
    </border>
    <border>
      <left style="thin">
        <color rgb="FF715CF7"/>
      </left>
      <right style="thin">
        <color rgb="FF715CF7"/>
      </right>
      <top style="thin">
        <color rgb="FF715CF7"/>
      </top>
      <bottom style="thin">
        <color rgb="FF715CF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/>
    <xf numFmtId="0" fontId="6" fillId="0" borderId="0" xfId="0" applyFont="1"/>
    <xf numFmtId="0" fontId="0" fillId="3" borderId="1" xfId="0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2" xfId="0" applyBorder="1"/>
    <xf numFmtId="165" fontId="0" fillId="3" borderId="2" xfId="0" applyNumberFormat="1" applyFill="1" applyBorder="1"/>
    <xf numFmtId="3" fontId="0" fillId="3" borderId="2" xfId="0" applyNumberFormat="1" applyFill="1" applyBorder="1"/>
    <xf numFmtId="166" fontId="0" fillId="3" borderId="2" xfId="0" applyNumberFormat="1" applyFill="1" applyBorder="1"/>
    <xf numFmtId="0" fontId="10" fillId="0" borderId="0" xfId="0" applyFont="1"/>
    <xf numFmtId="167" fontId="0" fillId="0" borderId="0" xfId="0" applyNumberFormat="1"/>
    <xf numFmtId="164" fontId="0" fillId="0" borderId="0" xfId="0" applyNumberFormat="1"/>
    <xf numFmtId="0" fontId="8" fillId="0" borderId="0" xfId="0" applyFont="1"/>
    <xf numFmtId="0" fontId="7" fillId="0" borderId="0" xfId="0" applyFont="1"/>
    <xf numFmtId="0" fontId="5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CCCCCC"/>
      <rgbColor rgb="FF878787"/>
      <rgbColor rgb="FF715CF7"/>
      <rgbColor rgb="FFC0504D"/>
      <rgbColor rgb="FFF9F9F9"/>
      <rgbColor rgb="FFE8E4F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4BACC6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lv-LV" sz="1800" b="1" strike="noStrike" spc="-1">
                <a:solidFill>
                  <a:srgbClr val="000000"/>
                </a:solidFill>
                <a:latin typeface="Calibri"/>
              </a:rPr>
              <a:t>Revenue by Location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Data!$B$203</c:f>
              <c:strCache>
                <c:ptCount val="1"/>
              </c:strCache>
            </c:strRef>
          </c:tx>
          <c:spPr>
            <a:solidFill>
              <a:srgbClr val="715CF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lv-LV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Data!$A$204:$A$208</c:f>
              <c:strCache>
                <c:ptCount val="5"/>
                <c:pt idx="0">
                  <c:v>Houston</c:v>
                </c:pt>
                <c:pt idx="1">
                  <c:v>Los Angeles</c:v>
                </c:pt>
                <c:pt idx="2">
                  <c:v>Miami</c:v>
                </c:pt>
                <c:pt idx="3">
                  <c:v>Chicago</c:v>
                </c:pt>
                <c:pt idx="4">
                  <c:v>New York</c:v>
                </c:pt>
              </c:strCache>
            </c:strRef>
          </c:cat>
          <c:val>
            <c:numRef>
              <c:f>Data!$B$204:$B$208</c:f>
              <c:numCache>
                <c:formatCode>\$#,##0</c:formatCode>
                <c:ptCount val="5"/>
                <c:pt idx="0">
                  <c:v>12159.019999999999</c:v>
                </c:pt>
                <c:pt idx="1">
                  <c:v>10920.61</c:v>
                </c:pt>
                <c:pt idx="2">
                  <c:v>12400.01</c:v>
                </c:pt>
                <c:pt idx="3">
                  <c:v>13164.380000000001</c:v>
                </c:pt>
                <c:pt idx="4">
                  <c:v>10962.060000000001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5-4990-8B42-96F51ED8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6047"/>
        <c:axId val="41326880"/>
      </c:barChart>
      <c:catAx>
        <c:axId val="249960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Location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41326880"/>
        <c:crosses val="autoZero"/>
        <c:auto val="1"/>
        <c:lblAlgn val="ctr"/>
        <c:lblOffset val="100"/>
        <c:noMultiLvlLbl val="0"/>
      </c:catAx>
      <c:valAx>
        <c:axId val="413268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2499604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lv-LV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lv-LV" sz="1800" b="1" strike="noStrike" spc="-1">
                <a:solidFill>
                  <a:srgbClr val="000000"/>
                </a:solidFill>
                <a:latin typeface="Calibri"/>
              </a:rPr>
              <a:t>Revenue by Product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Data!$B$211</c:f>
              <c:strCache>
                <c:ptCount val="1"/>
              </c:strCache>
            </c:strRef>
          </c:tx>
          <c:spPr>
            <a:solidFill>
              <a:srgbClr val="715CF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lv-LV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Data!$A$212:$A$216</c:f>
              <c:strCache>
                <c:ptCount val="5"/>
                <c:pt idx="0">
                  <c:v>Beauty</c:v>
                </c:pt>
                <c:pt idx="1">
                  <c:v>Sports</c:v>
                </c:pt>
                <c:pt idx="2">
                  <c:v>Electronics</c:v>
                </c:pt>
                <c:pt idx="3">
                  <c:v>Home &amp; Kitchen</c:v>
                </c:pt>
                <c:pt idx="4">
                  <c:v>Clothing</c:v>
                </c:pt>
              </c:strCache>
            </c:strRef>
          </c:cat>
          <c:val>
            <c:numRef>
              <c:f>Data!$B$212:$B$216</c:f>
              <c:numCache>
                <c:formatCode>\$#,##0</c:formatCode>
                <c:ptCount val="5"/>
                <c:pt idx="0">
                  <c:v>14093.38</c:v>
                </c:pt>
                <c:pt idx="1">
                  <c:v>10913.84</c:v>
                </c:pt>
                <c:pt idx="2">
                  <c:v>11916.330000000005</c:v>
                </c:pt>
                <c:pt idx="3">
                  <c:v>11616.61</c:v>
                </c:pt>
                <c:pt idx="4">
                  <c:v>11065.92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2A3-834F-66D4C6A3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21401"/>
        <c:axId val="74566298"/>
      </c:barChart>
      <c:catAx>
        <c:axId val="702214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Category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74566298"/>
        <c:crosses val="autoZero"/>
        <c:auto val="1"/>
        <c:lblAlgn val="ctr"/>
        <c:lblOffset val="100"/>
        <c:noMultiLvlLbl val="0"/>
      </c:catAx>
      <c:valAx>
        <c:axId val="745662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7022140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lv-LV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lv-LV" sz="1800" b="1" strike="noStrike" spc="-1">
                <a:solidFill>
                  <a:srgbClr val="000000"/>
                </a:solidFill>
                <a:latin typeface="Calibri"/>
              </a:rPr>
              <a:t>Revenue by Payment Method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Data!$B$219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35-44D5-BF21-0F67BFCA3C6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35-44D5-BF21-0F67BFCA3C6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35-44D5-BF21-0F67BFCA3C6C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F535-44D5-BF21-0F67BFCA3C6C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F535-44D5-BF21-0F67BFCA3C6C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lv-LV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4D5-BF21-0F67BFCA3C6C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lv-LV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4D5-BF21-0F67BFCA3C6C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lv-LV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4D5-BF21-0F67BFCA3C6C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lv-LV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4D5-BF21-0F67BFCA3C6C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lv-LV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35-44D5-BF21-0F67BFCA3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lv-LV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Data!$A$220:$A$224</c:f>
              <c:strCache>
                <c:ptCount val="5"/>
                <c:pt idx="0">
                  <c:v>Credit Card</c:v>
                </c:pt>
                <c:pt idx="1">
                  <c:v>Cash</c:v>
                </c:pt>
                <c:pt idx="2">
                  <c:v>Debit Card</c:v>
                </c:pt>
                <c:pt idx="3">
                  <c:v>Digital Wallet</c:v>
                </c:pt>
                <c:pt idx="4">
                  <c:v>Gift Card</c:v>
                </c:pt>
              </c:strCache>
            </c:strRef>
          </c:cat>
          <c:val>
            <c:numRef>
              <c:f>Data!$B$220:$B$224</c:f>
              <c:numCache>
                <c:formatCode>\$#,##0</c:formatCode>
                <c:ptCount val="5"/>
                <c:pt idx="0">
                  <c:v>10090.020000000002</c:v>
                </c:pt>
                <c:pt idx="1">
                  <c:v>12763.370000000004</c:v>
                </c:pt>
                <c:pt idx="2">
                  <c:v>10506.640000000001</c:v>
                </c:pt>
                <c:pt idx="3">
                  <c:v>12669.86</c:v>
                </c:pt>
                <c:pt idx="4">
                  <c:v>13576.190000000004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35-44D5-BF21-0F67BFCA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lv-LV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lv-LV" sz="1800" b="1" strike="noStrike" spc="-1">
                <a:solidFill>
                  <a:srgbClr val="000000"/>
                </a:solidFill>
                <a:latin typeface="Calibri"/>
              </a:rPr>
              <a:t>Daily Revenue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Data!$B$227</c:f>
              <c:strCache>
                <c:ptCount val="1"/>
              </c:strCache>
            </c:strRef>
          </c:tx>
          <c:spPr>
            <a:ln w="24840">
              <a:solidFill>
                <a:srgbClr val="715CF7"/>
              </a:solidFill>
              <a:round/>
            </a:ln>
          </c:spPr>
          <c:marker>
            <c:symbol val="circle"/>
            <c:size val="6"/>
            <c:spPr>
              <a:solidFill>
                <a:srgbClr val="715CF7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lv-LV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Data!$A$228:$A$258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Data!$B$228:$B$258</c:f>
              <c:numCache>
                <c:formatCode>\$#,##0</c:formatCode>
                <c:ptCount val="31"/>
                <c:pt idx="0">
                  <c:v>3132.07</c:v>
                </c:pt>
                <c:pt idx="1">
                  <c:v>657.29</c:v>
                </c:pt>
                <c:pt idx="2">
                  <c:v>2932.0499999999997</c:v>
                </c:pt>
                <c:pt idx="3">
                  <c:v>600.3900000000001</c:v>
                </c:pt>
                <c:pt idx="4">
                  <c:v>811.23</c:v>
                </c:pt>
                <c:pt idx="5">
                  <c:v>2958.37</c:v>
                </c:pt>
                <c:pt idx="6">
                  <c:v>1120.9199999999998</c:v>
                </c:pt>
                <c:pt idx="7">
                  <c:v>821.89</c:v>
                </c:pt>
                <c:pt idx="8">
                  <c:v>2747.0000000000005</c:v>
                </c:pt>
                <c:pt idx="9">
                  <c:v>835.49</c:v>
                </c:pt>
                <c:pt idx="10">
                  <c:v>1528.8799999999999</c:v>
                </c:pt>
                <c:pt idx="11">
                  <c:v>462.84999999999997</c:v>
                </c:pt>
                <c:pt idx="12">
                  <c:v>1907.77</c:v>
                </c:pt>
                <c:pt idx="13">
                  <c:v>181.82999999999998</c:v>
                </c:pt>
                <c:pt idx="14">
                  <c:v>2614.9700000000003</c:v>
                </c:pt>
                <c:pt idx="15">
                  <c:v>1291.52</c:v>
                </c:pt>
                <c:pt idx="16">
                  <c:v>1236.05</c:v>
                </c:pt>
                <c:pt idx="17">
                  <c:v>1076.6000000000001</c:v>
                </c:pt>
                <c:pt idx="18">
                  <c:v>3888.78</c:v>
                </c:pt>
                <c:pt idx="19">
                  <c:v>3076.61</c:v>
                </c:pt>
                <c:pt idx="20">
                  <c:v>2101.0299999999997</c:v>
                </c:pt>
                <c:pt idx="21">
                  <c:v>2451.6099999999997</c:v>
                </c:pt>
                <c:pt idx="22">
                  <c:v>1235.96</c:v>
                </c:pt>
                <c:pt idx="23">
                  <c:v>3335.5600000000004</c:v>
                </c:pt>
                <c:pt idx="24">
                  <c:v>357.74</c:v>
                </c:pt>
                <c:pt idx="25">
                  <c:v>3644.1699999999996</c:v>
                </c:pt>
                <c:pt idx="26">
                  <c:v>3329.8799999999997</c:v>
                </c:pt>
                <c:pt idx="27">
                  <c:v>2481.83</c:v>
                </c:pt>
                <c:pt idx="28">
                  <c:v>1625.49</c:v>
                </c:pt>
                <c:pt idx="29">
                  <c:v>3250.88</c:v>
                </c:pt>
                <c:pt idx="30">
                  <c:v>1909.37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3C-49D5-BBE0-67532166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5244842"/>
        <c:axId val="71335546"/>
      </c:lineChart>
      <c:catAx>
        <c:axId val="752448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Day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71335546"/>
        <c:crosses val="autoZero"/>
        <c:auto val="1"/>
        <c:lblAlgn val="ctr"/>
        <c:lblOffset val="100"/>
        <c:noMultiLvlLbl val="0"/>
      </c:catAx>
      <c:valAx>
        <c:axId val="713355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lv-LV" sz="1000" b="1" strike="noStrike" spc="-1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lv-LV"/>
          </a:p>
        </c:txPr>
        <c:crossAx val="7524484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lv-LV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934835</xdr:colOff>
      <xdr:row>6</xdr:row>
      <xdr:rowOff>83127</xdr:rowOff>
    </xdr:from>
    <xdr:to>
      <xdr:col>6</xdr:col>
      <xdr:colOff>1603375</xdr:colOff>
      <xdr:row>22</xdr:row>
      <xdr:rowOff>123449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1657666</xdr:colOff>
      <xdr:row>6</xdr:row>
      <xdr:rowOff>60324</xdr:rowOff>
    </xdr:from>
    <xdr:to>
      <xdr:col>13</xdr:col>
      <xdr:colOff>20002</xdr:colOff>
      <xdr:row>22</xdr:row>
      <xdr:rowOff>89216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1635126</xdr:colOff>
      <xdr:row>22</xdr:row>
      <xdr:rowOff>126999</xdr:rowOff>
    </xdr:from>
    <xdr:to>
      <xdr:col>13</xdr:col>
      <xdr:colOff>63499</xdr:colOff>
      <xdr:row>38</xdr:row>
      <xdr:rowOff>168592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17924</xdr:colOff>
      <xdr:row>22</xdr:row>
      <xdr:rowOff>152573</xdr:rowOff>
    </xdr:from>
    <xdr:to>
      <xdr:col>6</xdr:col>
      <xdr:colOff>1602596</xdr:colOff>
      <xdr:row>39</xdr:row>
      <xdr:rowOff>74785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7"/>
  <sheetViews>
    <sheetView showGridLines="0" tabSelected="1" zoomScale="110" zoomScaleNormal="110" workbookViewId="0">
      <selection activeCell="P22" sqref="P22"/>
    </sheetView>
  </sheetViews>
  <sheetFormatPr defaultColWidth="8.6640625" defaultRowHeight="14.4" x14ac:dyDescent="0.3"/>
  <cols>
    <col min="1" max="1" width="13.6640625" customWidth="1"/>
    <col min="2" max="2" width="16" customWidth="1"/>
    <col min="3" max="3" width="12" customWidth="1"/>
    <col min="4" max="4" width="23.6640625" customWidth="1"/>
    <col min="5" max="6" width="12" customWidth="1"/>
    <col min="7" max="7" width="24.109375" customWidth="1"/>
    <col min="8" max="9" width="12" customWidth="1"/>
    <col min="10" max="10" width="30.109375" customWidth="1"/>
    <col min="11" max="11" width="12" customWidth="1"/>
    <col min="12" max="12" width="2" customWidth="1"/>
    <col min="13" max="13" width="22" customWidth="1"/>
  </cols>
  <sheetData>
    <row r="2" spans="2:13" ht="34.5" customHeight="1" x14ac:dyDescent="0.3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" customHeight="1" x14ac:dyDescent="0.3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2:13" ht="21.75" customHeight="1" x14ac:dyDescent="0.3">
      <c r="B5" s="20" t="s">
        <v>2</v>
      </c>
      <c r="C5" s="20"/>
      <c r="D5" s="20"/>
      <c r="E5" s="20" t="s">
        <v>3</v>
      </c>
      <c r="F5" s="20"/>
      <c r="G5" s="20"/>
      <c r="H5" s="20" t="s">
        <v>4</v>
      </c>
      <c r="I5" s="20"/>
      <c r="J5" s="20"/>
      <c r="K5" s="20" t="s">
        <v>5</v>
      </c>
      <c r="L5" s="20"/>
      <c r="M5" s="20"/>
    </row>
    <row r="6" spans="2:13" ht="34.5" customHeight="1" x14ac:dyDescent="0.3">
      <c r="B6" s="15">
        <f>Data!$O$2</f>
        <v>59606.080000000024</v>
      </c>
      <c r="C6" s="15"/>
      <c r="D6" s="15"/>
      <c r="E6" s="16">
        <f>Data!$P$2</f>
        <v>585</v>
      </c>
      <c r="F6" s="16"/>
      <c r="G6" s="16"/>
      <c r="H6" s="17">
        <f>Data!$Q$2</f>
        <v>298.0304000000001</v>
      </c>
      <c r="I6" s="17"/>
      <c r="J6" s="17"/>
      <c r="K6" s="16">
        <f>Data!$R$2</f>
        <v>200</v>
      </c>
      <c r="L6" s="16"/>
      <c r="M6" s="16"/>
    </row>
    <row r="35" spans="2:11" ht="15" customHeight="1" x14ac:dyDescent="0.3">
      <c r="B35" s="14" t="s">
        <v>6</v>
      </c>
      <c r="C35" s="14"/>
      <c r="D35" s="14"/>
    </row>
    <row r="37" spans="2:11" ht="15" customHeight="1" x14ac:dyDescent="0.3">
      <c r="B37" s="2" t="s">
        <v>7</v>
      </c>
      <c r="C37" s="3" t="s">
        <v>8</v>
      </c>
      <c r="E37" s="2" t="s">
        <v>9</v>
      </c>
      <c r="F37" s="3" t="s">
        <v>8</v>
      </c>
      <c r="H37" s="2" t="s">
        <v>10</v>
      </c>
      <c r="I37" s="3" t="s">
        <v>8</v>
      </c>
    </row>
    <row r="39" spans="2:11" ht="15" customHeight="1" x14ac:dyDescent="0.3">
      <c r="B39" s="13" t="s">
        <v>11</v>
      </c>
      <c r="C39" s="13"/>
      <c r="D39" s="13"/>
      <c r="E39" s="13"/>
      <c r="F39" s="13"/>
      <c r="G39" s="13"/>
      <c r="H39" s="13"/>
      <c r="I39" s="13"/>
      <c r="J39" s="13"/>
      <c r="K39" s="13"/>
    </row>
    <row r="41" spans="2:11" ht="15" customHeight="1" x14ac:dyDescent="0.3">
      <c r="B41" s="14" t="s">
        <v>12</v>
      </c>
      <c r="C41" s="14"/>
      <c r="D41" s="14"/>
      <c r="E41" s="14"/>
      <c r="F41" s="14"/>
      <c r="G41" s="14"/>
      <c r="H41" s="14"/>
      <c r="I41" s="14"/>
      <c r="J41" s="14"/>
      <c r="K41" s="14"/>
    </row>
    <row r="43" spans="2:11" ht="15" customHeight="1" x14ac:dyDescent="0.3">
      <c r="B43" s="12" t="s">
        <v>13</v>
      </c>
      <c r="C43" s="12"/>
      <c r="D43" s="12"/>
      <c r="E43" s="12"/>
      <c r="F43" s="12"/>
      <c r="G43" s="12"/>
      <c r="H43" s="12"/>
      <c r="I43" s="12"/>
      <c r="J43" s="12"/>
      <c r="K43" s="12"/>
    </row>
    <row r="44" spans="2:11" ht="15" customHeight="1" x14ac:dyDescent="0.3">
      <c r="B44" s="12" t="s">
        <v>14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1" ht="15" customHeight="1" x14ac:dyDescent="0.3">
      <c r="B45" s="12" t="s">
        <v>15</v>
      </c>
      <c r="C45" s="12"/>
      <c r="D45" s="12"/>
      <c r="E45" s="12"/>
      <c r="F45" s="12"/>
      <c r="G45" s="12"/>
      <c r="H45" s="12"/>
      <c r="I45" s="12"/>
      <c r="J45" s="12"/>
      <c r="K45" s="12"/>
    </row>
    <row r="46" spans="2:11" ht="15" customHeight="1" x14ac:dyDescent="0.3">
      <c r="B46" s="12" t="s">
        <v>16</v>
      </c>
      <c r="C46" s="12"/>
      <c r="D46" s="12"/>
      <c r="E46" s="12"/>
      <c r="F46" s="12"/>
      <c r="G46" s="12"/>
      <c r="H46" s="12"/>
      <c r="I46" s="12"/>
      <c r="J46" s="12"/>
      <c r="K46" s="12"/>
    </row>
    <row r="47" spans="2:11" ht="15" customHeight="1" x14ac:dyDescent="0.3">
      <c r="B47" s="12" t="s">
        <v>17</v>
      </c>
      <c r="C47" s="12"/>
      <c r="D47" s="12"/>
      <c r="E47" s="12"/>
      <c r="F47" s="12"/>
      <c r="G47" s="12"/>
      <c r="H47" s="12"/>
      <c r="I47" s="12"/>
      <c r="J47" s="12"/>
      <c r="K47" s="12"/>
    </row>
  </sheetData>
  <mergeCells count="18">
    <mergeCell ref="B5:D5"/>
    <mergeCell ref="E5:G5"/>
    <mergeCell ref="H5:J5"/>
    <mergeCell ref="K5:M5"/>
    <mergeCell ref="B2:M2"/>
    <mergeCell ref="B3:M3"/>
    <mergeCell ref="B6:D6"/>
    <mergeCell ref="E6:G6"/>
    <mergeCell ref="H6:J6"/>
    <mergeCell ref="K6:M6"/>
    <mergeCell ref="B35:D35"/>
    <mergeCell ref="B46:K46"/>
    <mergeCell ref="B47:K47"/>
    <mergeCell ref="B39:K39"/>
    <mergeCell ref="B41:K41"/>
    <mergeCell ref="B43:K43"/>
    <mergeCell ref="B44:K44"/>
    <mergeCell ref="B45:K4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zoomScaleNormal="100" workbookViewId="0">
      <selection activeCell="D6" sqref="D6:D12"/>
    </sheetView>
  </sheetViews>
  <sheetFormatPr defaultColWidth="8.6640625" defaultRowHeight="14.4" x14ac:dyDescent="0.3"/>
  <cols>
    <col min="1" max="1" width="2" customWidth="1"/>
    <col min="2" max="2" width="22" customWidth="1"/>
    <col min="3" max="3" width="18" customWidth="1"/>
    <col min="4" max="4" width="40" customWidth="1"/>
    <col min="5" max="6" width="15" customWidth="1"/>
    <col min="7" max="8" width="2" customWidth="1"/>
  </cols>
  <sheetData>
    <row r="2" spans="2:8" ht="30" customHeight="1" x14ac:dyDescent="0.4">
      <c r="B2" s="21" t="s">
        <v>18</v>
      </c>
      <c r="C2" s="21"/>
      <c r="D2" s="21"/>
      <c r="E2" s="21"/>
      <c r="F2" s="21"/>
      <c r="G2" s="21"/>
      <c r="H2" s="21"/>
    </row>
    <row r="4" spans="2:8" ht="15" customHeight="1" x14ac:dyDescent="0.3">
      <c r="B4" s="1" t="s">
        <v>19</v>
      </c>
    </row>
    <row r="5" spans="2:8" ht="15" customHeight="1" x14ac:dyDescent="0.3">
      <c r="B5" s="4" t="s">
        <v>20</v>
      </c>
      <c r="C5" s="4" t="s">
        <v>21</v>
      </c>
      <c r="D5" s="4" t="s">
        <v>22</v>
      </c>
    </row>
    <row r="6" spans="2:8" ht="15" customHeight="1" x14ac:dyDescent="0.3">
      <c r="B6" s="5" t="s">
        <v>2</v>
      </c>
      <c r="C6" s="6">
        <f>Data!O2</f>
        <v>59606.080000000024</v>
      </c>
      <c r="D6" s="5" t="s">
        <v>23</v>
      </c>
    </row>
    <row r="7" spans="2:8" ht="15" customHeight="1" x14ac:dyDescent="0.3">
      <c r="B7" s="5" t="s">
        <v>24</v>
      </c>
      <c r="C7" s="7">
        <f>Data!P2</f>
        <v>585</v>
      </c>
      <c r="D7" s="5" t="s">
        <v>25</v>
      </c>
    </row>
    <row r="8" spans="2:8" ht="15" customHeight="1" x14ac:dyDescent="0.3">
      <c r="B8" s="5" t="s">
        <v>26</v>
      </c>
      <c r="C8" s="6">
        <f>Data!Q2</f>
        <v>298.0304000000001</v>
      </c>
      <c r="D8" s="5" t="s">
        <v>27</v>
      </c>
    </row>
    <row r="9" spans="2:8" ht="15" customHeight="1" x14ac:dyDescent="0.3">
      <c r="B9" s="5" t="s">
        <v>28</v>
      </c>
      <c r="C9" s="7">
        <f>Data!R2</f>
        <v>200</v>
      </c>
      <c r="D9" s="5" t="s">
        <v>29</v>
      </c>
    </row>
    <row r="10" spans="2:8" ht="15" customHeight="1" x14ac:dyDescent="0.3">
      <c r="B10" s="5" t="s">
        <v>30</v>
      </c>
      <c r="C10" s="6">
        <f>MAX(Data!F2:F201)</f>
        <v>997.31</v>
      </c>
      <c r="D10" s="5" t="s">
        <v>31</v>
      </c>
    </row>
    <row r="11" spans="2:8" ht="15" customHeight="1" x14ac:dyDescent="0.3">
      <c r="B11" s="5" t="s">
        <v>32</v>
      </c>
      <c r="C11" s="6">
        <f>MIN(Data!F2:F201)</f>
        <v>12.79</v>
      </c>
      <c r="D11" s="5" t="s">
        <v>33</v>
      </c>
    </row>
    <row r="12" spans="2:8" ht="15" customHeight="1" x14ac:dyDescent="0.3">
      <c r="B12" s="5" t="s">
        <v>34</v>
      </c>
      <c r="C12" s="8">
        <f>AVERAGE(Data!G2:G201)</f>
        <v>10.25</v>
      </c>
      <c r="D12" s="5" t="s">
        <v>35</v>
      </c>
    </row>
    <row r="13" spans="2:8" ht="15" customHeight="1" x14ac:dyDescent="0.3">
      <c r="B13" s="5" t="s">
        <v>36</v>
      </c>
      <c r="C13" s="6">
        <f>Data!O2/Data!P2</f>
        <v>101.89073504273509</v>
      </c>
      <c r="D13" s="5" t="s">
        <v>37</v>
      </c>
    </row>
  </sheetData>
  <mergeCells count="1">
    <mergeCell ref="B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8"/>
  <sheetViews>
    <sheetView zoomScaleNormal="100" workbookViewId="0">
      <selection activeCell="D15" sqref="D15"/>
    </sheetView>
  </sheetViews>
  <sheetFormatPr defaultColWidth="8.6640625" defaultRowHeight="14.4" x14ac:dyDescent="0.3"/>
  <cols>
    <col min="1" max="1" width="15" customWidth="1"/>
    <col min="2" max="2" width="20" customWidth="1"/>
    <col min="3" max="3" width="15" customWidth="1"/>
    <col min="4" max="4" width="18" customWidth="1"/>
    <col min="5" max="6" width="12" customWidth="1"/>
    <col min="7" max="7" width="18" customWidth="1"/>
    <col min="8" max="8" width="16" customWidth="1"/>
    <col min="9" max="9" width="20" customWidth="1"/>
    <col min="10" max="14" width="10" customWidth="1"/>
  </cols>
  <sheetData>
    <row r="1" spans="1:18" ht="15" customHeight="1" x14ac:dyDescent="0.3">
      <c r="A1" s="4" t="s">
        <v>38</v>
      </c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O1" s="9" t="s">
        <v>47</v>
      </c>
    </row>
    <row r="2" spans="1:18" ht="15" customHeight="1" x14ac:dyDescent="0.3">
      <c r="A2" t="s">
        <v>48</v>
      </c>
      <c r="B2" s="10">
        <v>45318.042361111096</v>
      </c>
      <c r="C2" t="s">
        <v>49</v>
      </c>
      <c r="D2" t="s">
        <v>50</v>
      </c>
      <c r="E2">
        <v>5</v>
      </c>
      <c r="F2">
        <v>472.06</v>
      </c>
      <c r="G2">
        <v>20</v>
      </c>
      <c r="H2" t="s">
        <v>51</v>
      </c>
      <c r="I2" t="s">
        <v>52</v>
      </c>
      <c r="O2">
        <f>SUM(F:F)</f>
        <v>59606.080000000024</v>
      </c>
      <c r="P2">
        <f>SUM(E:E)</f>
        <v>585</v>
      </c>
      <c r="Q2">
        <f>AVERAGE(F:F)</f>
        <v>298.0304000000001</v>
      </c>
      <c r="R2">
        <f>COUNTA(A2:A201)</f>
        <v>200</v>
      </c>
    </row>
    <row r="3" spans="1:18" ht="15" customHeight="1" x14ac:dyDescent="0.3">
      <c r="A3" t="s">
        <v>53</v>
      </c>
      <c r="B3" s="10">
        <v>45310.122222222199</v>
      </c>
      <c r="C3" t="s">
        <v>54</v>
      </c>
      <c r="D3" t="s">
        <v>55</v>
      </c>
      <c r="E3">
        <v>2</v>
      </c>
      <c r="F3">
        <v>151.83000000000001</v>
      </c>
      <c r="G3">
        <v>5</v>
      </c>
      <c r="H3" t="s">
        <v>51</v>
      </c>
      <c r="I3" t="s">
        <v>56</v>
      </c>
    </row>
    <row r="4" spans="1:18" ht="15" customHeight="1" x14ac:dyDescent="0.3">
      <c r="A4" t="s">
        <v>57</v>
      </c>
      <c r="B4" s="10">
        <v>45312.092361111099</v>
      </c>
      <c r="C4" t="s">
        <v>58</v>
      </c>
      <c r="D4" t="s">
        <v>59</v>
      </c>
      <c r="E4">
        <v>4</v>
      </c>
      <c r="F4">
        <v>73.58</v>
      </c>
      <c r="G4">
        <v>0</v>
      </c>
      <c r="H4" t="s">
        <v>51</v>
      </c>
      <c r="I4" t="s">
        <v>60</v>
      </c>
    </row>
    <row r="5" spans="1:18" ht="15" customHeight="1" x14ac:dyDescent="0.3">
      <c r="A5" t="s">
        <v>61</v>
      </c>
      <c r="B5" s="10">
        <v>45294.802777777797</v>
      </c>
      <c r="C5" t="s">
        <v>54</v>
      </c>
      <c r="D5" t="s">
        <v>62</v>
      </c>
      <c r="E5">
        <v>3</v>
      </c>
      <c r="F5">
        <v>339.21</v>
      </c>
      <c r="G5">
        <v>20</v>
      </c>
      <c r="H5" t="s">
        <v>63</v>
      </c>
      <c r="I5" t="s">
        <v>64</v>
      </c>
    </row>
    <row r="6" spans="1:18" ht="15" customHeight="1" x14ac:dyDescent="0.3">
      <c r="A6" t="s">
        <v>65</v>
      </c>
      <c r="B6" s="10">
        <v>45318.220138888901</v>
      </c>
      <c r="C6" t="s">
        <v>58</v>
      </c>
      <c r="D6" t="s">
        <v>50</v>
      </c>
      <c r="E6">
        <v>5</v>
      </c>
      <c r="F6">
        <v>686.04</v>
      </c>
      <c r="G6">
        <v>0</v>
      </c>
      <c r="H6" t="s">
        <v>66</v>
      </c>
      <c r="I6" t="s">
        <v>67</v>
      </c>
    </row>
    <row r="7" spans="1:18" ht="15" customHeight="1" x14ac:dyDescent="0.3">
      <c r="A7" t="s">
        <v>68</v>
      </c>
      <c r="B7" s="10">
        <v>45309.045833333301</v>
      </c>
      <c r="C7" t="s">
        <v>54</v>
      </c>
      <c r="D7" t="s">
        <v>55</v>
      </c>
      <c r="E7">
        <v>1</v>
      </c>
      <c r="F7">
        <v>95.12</v>
      </c>
      <c r="G7">
        <v>5</v>
      </c>
      <c r="H7" t="s">
        <v>63</v>
      </c>
      <c r="I7" t="s">
        <v>69</v>
      </c>
    </row>
    <row r="8" spans="1:18" ht="15" customHeight="1" x14ac:dyDescent="0.3">
      <c r="A8" t="s">
        <v>70</v>
      </c>
      <c r="B8" s="10">
        <v>45304.113888888904</v>
      </c>
      <c r="C8" t="s">
        <v>71</v>
      </c>
      <c r="D8" t="s">
        <v>62</v>
      </c>
      <c r="E8">
        <v>1</v>
      </c>
      <c r="F8">
        <v>147.41999999999999</v>
      </c>
      <c r="G8">
        <v>15</v>
      </c>
      <c r="H8" t="s">
        <v>51</v>
      </c>
      <c r="I8" t="s">
        <v>72</v>
      </c>
    </row>
    <row r="9" spans="1:18" ht="15" customHeight="1" x14ac:dyDescent="0.3">
      <c r="A9" t="s">
        <v>73</v>
      </c>
      <c r="B9" s="10">
        <v>45317.748611111099</v>
      </c>
      <c r="C9" t="s">
        <v>74</v>
      </c>
      <c r="D9" t="s">
        <v>59</v>
      </c>
      <c r="E9">
        <v>1</v>
      </c>
      <c r="F9">
        <v>12.79</v>
      </c>
      <c r="G9">
        <v>10</v>
      </c>
      <c r="H9" t="s">
        <v>75</v>
      </c>
      <c r="I9" t="s">
        <v>76</v>
      </c>
    </row>
    <row r="10" spans="1:18" ht="15" customHeight="1" x14ac:dyDescent="0.3">
      <c r="A10" t="s">
        <v>77</v>
      </c>
      <c r="B10" s="10">
        <v>45294.870138888902</v>
      </c>
      <c r="C10" t="s">
        <v>49</v>
      </c>
      <c r="D10" t="s">
        <v>55</v>
      </c>
      <c r="E10">
        <v>3</v>
      </c>
      <c r="F10">
        <v>334.92</v>
      </c>
      <c r="G10">
        <v>0</v>
      </c>
      <c r="H10" t="s">
        <v>63</v>
      </c>
      <c r="I10" t="s">
        <v>78</v>
      </c>
    </row>
    <row r="11" spans="1:18" ht="15" customHeight="1" x14ac:dyDescent="0.3">
      <c r="A11" t="s">
        <v>79</v>
      </c>
      <c r="B11" s="10">
        <v>45295.953472222202</v>
      </c>
      <c r="C11" t="s">
        <v>58</v>
      </c>
      <c r="D11" t="s">
        <v>80</v>
      </c>
      <c r="E11">
        <v>3</v>
      </c>
      <c r="F11">
        <v>134.11000000000001</v>
      </c>
      <c r="G11">
        <v>5</v>
      </c>
      <c r="H11" t="s">
        <v>75</v>
      </c>
      <c r="I11" t="s">
        <v>81</v>
      </c>
    </row>
    <row r="12" spans="1:18" ht="15" customHeight="1" x14ac:dyDescent="0.3">
      <c r="A12" t="s">
        <v>82</v>
      </c>
      <c r="B12" s="10">
        <v>45299.71875</v>
      </c>
      <c r="C12" t="s">
        <v>74</v>
      </c>
      <c r="D12" t="s">
        <v>50</v>
      </c>
      <c r="E12">
        <v>3</v>
      </c>
      <c r="F12">
        <v>112.75</v>
      </c>
      <c r="G12">
        <v>10</v>
      </c>
      <c r="H12" t="s">
        <v>63</v>
      </c>
      <c r="I12" t="s">
        <v>67</v>
      </c>
    </row>
    <row r="13" spans="1:18" ht="15" customHeight="1" x14ac:dyDescent="0.3">
      <c r="A13" t="s">
        <v>83</v>
      </c>
      <c r="B13" s="10">
        <v>45310.256249999999</v>
      </c>
      <c r="C13" t="s">
        <v>74</v>
      </c>
      <c r="D13" t="s">
        <v>55</v>
      </c>
      <c r="E13">
        <v>2</v>
      </c>
      <c r="F13">
        <v>177.48</v>
      </c>
      <c r="G13">
        <v>10</v>
      </c>
      <c r="H13" t="s">
        <v>75</v>
      </c>
      <c r="I13" t="s">
        <v>78</v>
      </c>
    </row>
    <row r="14" spans="1:18" ht="15" customHeight="1" x14ac:dyDescent="0.3">
      <c r="A14" t="s">
        <v>84</v>
      </c>
      <c r="B14" s="10">
        <v>45319.914583333302</v>
      </c>
      <c r="C14" t="s">
        <v>58</v>
      </c>
      <c r="D14" t="s">
        <v>50</v>
      </c>
      <c r="E14">
        <v>1</v>
      </c>
      <c r="F14">
        <v>190.73</v>
      </c>
      <c r="G14">
        <v>10</v>
      </c>
      <c r="H14" t="s">
        <v>85</v>
      </c>
      <c r="I14" t="s">
        <v>52</v>
      </c>
    </row>
    <row r="15" spans="1:18" ht="15" customHeight="1" x14ac:dyDescent="0.3">
      <c r="A15" t="s">
        <v>86</v>
      </c>
      <c r="B15" s="10">
        <v>45310.038194444503</v>
      </c>
      <c r="C15" t="s">
        <v>74</v>
      </c>
      <c r="D15" t="s">
        <v>59</v>
      </c>
      <c r="E15">
        <v>4</v>
      </c>
      <c r="F15">
        <v>342.29</v>
      </c>
      <c r="G15">
        <v>10</v>
      </c>
      <c r="H15" t="s">
        <v>63</v>
      </c>
      <c r="I15" t="s">
        <v>87</v>
      </c>
    </row>
    <row r="16" spans="1:18" ht="15" customHeight="1" x14ac:dyDescent="0.3">
      <c r="A16" t="s">
        <v>88</v>
      </c>
      <c r="B16" s="10">
        <v>45308.298611111102</v>
      </c>
      <c r="C16" t="s">
        <v>71</v>
      </c>
      <c r="D16" t="s">
        <v>55</v>
      </c>
      <c r="E16">
        <v>1</v>
      </c>
      <c r="F16">
        <v>66.599999999999994</v>
      </c>
      <c r="G16">
        <v>5</v>
      </c>
      <c r="H16" t="s">
        <v>51</v>
      </c>
      <c r="I16" t="s">
        <v>78</v>
      </c>
    </row>
    <row r="17" spans="1:9" ht="15" customHeight="1" x14ac:dyDescent="0.3">
      <c r="A17" t="s">
        <v>89</v>
      </c>
      <c r="B17" s="10">
        <v>45298.871527777803</v>
      </c>
      <c r="C17" t="s">
        <v>71</v>
      </c>
      <c r="D17" t="s">
        <v>62</v>
      </c>
      <c r="E17">
        <v>1</v>
      </c>
      <c r="F17">
        <v>141.63999999999999</v>
      </c>
      <c r="G17">
        <v>5</v>
      </c>
      <c r="H17" t="s">
        <v>66</v>
      </c>
      <c r="I17" t="s">
        <v>90</v>
      </c>
    </row>
    <row r="18" spans="1:9" ht="15" customHeight="1" x14ac:dyDescent="0.3">
      <c r="A18" t="s">
        <v>91</v>
      </c>
      <c r="B18" s="10">
        <v>45297.260416666701</v>
      </c>
      <c r="C18" t="s">
        <v>71</v>
      </c>
      <c r="D18" t="s">
        <v>62</v>
      </c>
      <c r="E18">
        <v>5</v>
      </c>
      <c r="F18">
        <v>781.6</v>
      </c>
      <c r="G18">
        <v>20</v>
      </c>
      <c r="H18" t="s">
        <v>66</v>
      </c>
      <c r="I18" t="s">
        <v>64</v>
      </c>
    </row>
    <row r="19" spans="1:9" ht="15" customHeight="1" x14ac:dyDescent="0.3">
      <c r="A19" t="s">
        <v>92</v>
      </c>
      <c r="B19" s="10">
        <v>45317.440972222197</v>
      </c>
      <c r="C19" t="s">
        <v>74</v>
      </c>
      <c r="D19" t="s">
        <v>62</v>
      </c>
      <c r="E19">
        <v>4</v>
      </c>
      <c r="F19">
        <v>673.6</v>
      </c>
      <c r="G19">
        <v>5</v>
      </c>
      <c r="H19" t="s">
        <v>75</v>
      </c>
      <c r="I19" t="s">
        <v>90</v>
      </c>
    </row>
    <row r="20" spans="1:9" ht="15" customHeight="1" x14ac:dyDescent="0.3">
      <c r="A20" t="s">
        <v>93</v>
      </c>
      <c r="B20" s="10">
        <v>45314.088194444397</v>
      </c>
      <c r="C20" t="s">
        <v>49</v>
      </c>
      <c r="D20" t="s">
        <v>62</v>
      </c>
      <c r="E20">
        <v>1</v>
      </c>
      <c r="F20">
        <v>168.3</v>
      </c>
      <c r="G20">
        <v>0</v>
      </c>
      <c r="H20" t="s">
        <v>85</v>
      </c>
      <c r="I20" t="s">
        <v>94</v>
      </c>
    </row>
    <row r="21" spans="1:9" ht="15" customHeight="1" x14ac:dyDescent="0.3">
      <c r="A21" t="s">
        <v>95</v>
      </c>
      <c r="B21" s="10">
        <v>45298.159722222197</v>
      </c>
      <c r="C21" t="s">
        <v>58</v>
      </c>
      <c r="D21" t="s">
        <v>50</v>
      </c>
      <c r="E21">
        <v>4</v>
      </c>
      <c r="F21">
        <v>517.26</v>
      </c>
      <c r="G21">
        <v>5</v>
      </c>
      <c r="H21" t="s">
        <v>85</v>
      </c>
      <c r="I21" t="s">
        <v>67</v>
      </c>
    </row>
    <row r="22" spans="1:9" ht="15" customHeight="1" x14ac:dyDescent="0.3">
      <c r="A22" t="s">
        <v>96</v>
      </c>
      <c r="B22" s="10">
        <v>45315.458333333299</v>
      </c>
      <c r="C22" t="s">
        <v>49</v>
      </c>
      <c r="D22" t="s">
        <v>59</v>
      </c>
      <c r="E22">
        <v>4</v>
      </c>
      <c r="F22">
        <v>690.04</v>
      </c>
      <c r="G22">
        <v>0</v>
      </c>
      <c r="H22" t="s">
        <v>85</v>
      </c>
      <c r="I22" t="s">
        <v>60</v>
      </c>
    </row>
    <row r="23" spans="1:9" ht="15" customHeight="1" x14ac:dyDescent="0.3">
      <c r="A23" t="s">
        <v>97</v>
      </c>
      <c r="B23" s="10">
        <v>45296.643750000003</v>
      </c>
      <c r="C23" t="s">
        <v>74</v>
      </c>
      <c r="D23" t="s">
        <v>59</v>
      </c>
      <c r="E23">
        <v>1</v>
      </c>
      <c r="F23">
        <v>139.97</v>
      </c>
      <c r="G23">
        <v>10</v>
      </c>
      <c r="H23" t="s">
        <v>85</v>
      </c>
      <c r="I23" t="s">
        <v>98</v>
      </c>
    </row>
    <row r="24" spans="1:9" ht="15" customHeight="1" x14ac:dyDescent="0.3">
      <c r="A24" t="s">
        <v>99</v>
      </c>
      <c r="B24" s="10">
        <v>45302.145833333299</v>
      </c>
      <c r="C24" t="s">
        <v>74</v>
      </c>
      <c r="D24" t="s">
        <v>62</v>
      </c>
      <c r="E24">
        <v>3</v>
      </c>
      <c r="F24">
        <v>561.48</v>
      </c>
      <c r="G24">
        <v>20</v>
      </c>
      <c r="H24" t="s">
        <v>63</v>
      </c>
      <c r="I24" t="s">
        <v>94</v>
      </c>
    </row>
    <row r="25" spans="1:9" ht="15" customHeight="1" x14ac:dyDescent="0.3">
      <c r="A25" t="s">
        <v>100</v>
      </c>
      <c r="B25" s="10">
        <v>45304.301388888904</v>
      </c>
      <c r="C25" t="s">
        <v>54</v>
      </c>
      <c r="D25" t="s">
        <v>62</v>
      </c>
      <c r="E25">
        <v>2</v>
      </c>
      <c r="F25">
        <v>395.8</v>
      </c>
      <c r="G25">
        <v>0</v>
      </c>
      <c r="H25" t="s">
        <v>63</v>
      </c>
      <c r="I25" t="s">
        <v>94</v>
      </c>
    </row>
    <row r="26" spans="1:9" ht="15" customHeight="1" x14ac:dyDescent="0.3">
      <c r="A26" t="s">
        <v>101</v>
      </c>
      <c r="B26" s="10">
        <v>45299.500694444403</v>
      </c>
      <c r="C26" t="s">
        <v>49</v>
      </c>
      <c r="D26" t="s">
        <v>55</v>
      </c>
      <c r="E26">
        <v>2</v>
      </c>
      <c r="F26">
        <v>287.69</v>
      </c>
      <c r="G26">
        <v>15</v>
      </c>
      <c r="H26" t="s">
        <v>85</v>
      </c>
      <c r="I26" t="s">
        <v>102</v>
      </c>
    </row>
    <row r="27" spans="1:9" ht="15" customHeight="1" x14ac:dyDescent="0.3">
      <c r="A27" t="s">
        <v>103</v>
      </c>
      <c r="B27" s="10">
        <v>45321.224305555603</v>
      </c>
      <c r="C27" t="s">
        <v>49</v>
      </c>
      <c r="D27" t="s">
        <v>55</v>
      </c>
      <c r="E27">
        <v>5</v>
      </c>
      <c r="F27">
        <v>516.29999999999995</v>
      </c>
      <c r="G27">
        <v>0</v>
      </c>
      <c r="H27" t="s">
        <v>63</v>
      </c>
      <c r="I27" t="s">
        <v>78</v>
      </c>
    </row>
    <row r="28" spans="1:9" ht="15" customHeight="1" x14ac:dyDescent="0.3">
      <c r="A28" t="s">
        <v>104</v>
      </c>
      <c r="B28" s="10">
        <v>45304.095138888901</v>
      </c>
      <c r="C28" t="s">
        <v>71</v>
      </c>
      <c r="D28" t="s">
        <v>59</v>
      </c>
      <c r="E28">
        <v>3</v>
      </c>
      <c r="F28">
        <v>135.41</v>
      </c>
      <c r="G28">
        <v>15</v>
      </c>
      <c r="H28" t="s">
        <v>85</v>
      </c>
      <c r="I28" t="s">
        <v>105</v>
      </c>
    </row>
    <row r="29" spans="1:9" ht="15" customHeight="1" x14ac:dyDescent="0.3">
      <c r="A29" t="s">
        <v>106</v>
      </c>
      <c r="B29" s="10">
        <v>45308.606249999997</v>
      </c>
      <c r="C29" t="s">
        <v>54</v>
      </c>
      <c r="D29" t="s">
        <v>55</v>
      </c>
      <c r="E29">
        <v>4</v>
      </c>
      <c r="F29">
        <v>152.47</v>
      </c>
      <c r="G29">
        <v>20</v>
      </c>
      <c r="H29" t="s">
        <v>85</v>
      </c>
      <c r="I29" t="s">
        <v>56</v>
      </c>
    </row>
    <row r="30" spans="1:9" ht="15" customHeight="1" x14ac:dyDescent="0.3">
      <c r="A30" t="s">
        <v>107</v>
      </c>
      <c r="B30" s="10">
        <v>45295.381944444503</v>
      </c>
      <c r="C30" t="s">
        <v>49</v>
      </c>
      <c r="D30" t="s">
        <v>59</v>
      </c>
      <c r="E30">
        <v>2</v>
      </c>
      <c r="F30">
        <v>110.68</v>
      </c>
      <c r="G30">
        <v>15</v>
      </c>
      <c r="H30" t="s">
        <v>63</v>
      </c>
      <c r="I30" t="s">
        <v>60</v>
      </c>
    </row>
    <row r="31" spans="1:9" ht="15" customHeight="1" x14ac:dyDescent="0.3">
      <c r="A31" t="s">
        <v>108</v>
      </c>
      <c r="B31" s="10">
        <v>45318.966666666704</v>
      </c>
      <c r="C31" t="s">
        <v>71</v>
      </c>
      <c r="D31" t="s">
        <v>80</v>
      </c>
      <c r="E31">
        <v>5</v>
      </c>
      <c r="F31">
        <v>259.91000000000003</v>
      </c>
      <c r="G31">
        <v>10</v>
      </c>
      <c r="H31" t="s">
        <v>63</v>
      </c>
      <c r="I31" t="s">
        <v>109</v>
      </c>
    </row>
    <row r="32" spans="1:9" ht="15" customHeight="1" x14ac:dyDescent="0.3">
      <c r="A32" t="s">
        <v>110</v>
      </c>
      <c r="B32" s="10">
        <v>45319.009722222203</v>
      </c>
      <c r="C32" t="s">
        <v>71</v>
      </c>
      <c r="D32" t="s">
        <v>55</v>
      </c>
      <c r="E32">
        <v>2</v>
      </c>
      <c r="F32">
        <v>82.64</v>
      </c>
      <c r="G32">
        <v>15</v>
      </c>
      <c r="H32" t="s">
        <v>51</v>
      </c>
      <c r="I32" t="s">
        <v>78</v>
      </c>
    </row>
    <row r="33" spans="1:9" ht="15" customHeight="1" x14ac:dyDescent="0.3">
      <c r="A33" t="s">
        <v>111</v>
      </c>
      <c r="B33" s="10">
        <v>45313.715277777803</v>
      </c>
      <c r="C33" t="s">
        <v>74</v>
      </c>
      <c r="D33" t="s">
        <v>50</v>
      </c>
      <c r="E33">
        <v>2</v>
      </c>
      <c r="F33">
        <v>369.9</v>
      </c>
      <c r="G33">
        <v>20</v>
      </c>
      <c r="H33" t="s">
        <v>51</v>
      </c>
      <c r="I33" t="s">
        <v>112</v>
      </c>
    </row>
    <row r="34" spans="1:9" ht="15" customHeight="1" x14ac:dyDescent="0.3">
      <c r="A34" t="s">
        <v>113</v>
      </c>
      <c r="B34" s="10">
        <v>45297.506249999999</v>
      </c>
      <c r="C34" t="s">
        <v>71</v>
      </c>
      <c r="D34" t="s">
        <v>80</v>
      </c>
      <c r="E34">
        <v>3</v>
      </c>
      <c r="F34">
        <v>224.82</v>
      </c>
      <c r="G34">
        <v>5</v>
      </c>
      <c r="H34" t="s">
        <v>75</v>
      </c>
      <c r="I34" t="s">
        <v>114</v>
      </c>
    </row>
    <row r="35" spans="1:9" ht="15" customHeight="1" x14ac:dyDescent="0.3">
      <c r="A35" t="s">
        <v>115</v>
      </c>
      <c r="B35" s="10">
        <v>45320.706250000003</v>
      </c>
      <c r="C35" t="s">
        <v>49</v>
      </c>
      <c r="D35" t="s">
        <v>62</v>
      </c>
      <c r="E35">
        <v>3</v>
      </c>
      <c r="F35">
        <v>96.98</v>
      </c>
      <c r="G35">
        <v>0</v>
      </c>
      <c r="H35" t="s">
        <v>75</v>
      </c>
      <c r="I35" t="s">
        <v>72</v>
      </c>
    </row>
    <row r="36" spans="1:9" ht="15" customHeight="1" x14ac:dyDescent="0.3">
      <c r="A36" t="s">
        <v>116</v>
      </c>
      <c r="B36" s="10">
        <v>45300.902777777803</v>
      </c>
      <c r="C36" t="s">
        <v>49</v>
      </c>
      <c r="D36" t="s">
        <v>50</v>
      </c>
      <c r="E36">
        <v>2</v>
      </c>
      <c r="F36">
        <v>340.24</v>
      </c>
      <c r="G36">
        <v>15</v>
      </c>
      <c r="H36" t="s">
        <v>75</v>
      </c>
      <c r="I36" t="s">
        <v>67</v>
      </c>
    </row>
    <row r="37" spans="1:9" ht="15" customHeight="1" x14ac:dyDescent="0.3">
      <c r="A37" t="s">
        <v>117</v>
      </c>
      <c r="B37" s="10">
        <v>45314.612500000003</v>
      </c>
      <c r="C37" t="s">
        <v>58</v>
      </c>
      <c r="D37" t="s">
        <v>55</v>
      </c>
      <c r="E37">
        <v>4</v>
      </c>
      <c r="F37">
        <v>308.36</v>
      </c>
      <c r="G37">
        <v>0</v>
      </c>
      <c r="H37" t="s">
        <v>51</v>
      </c>
      <c r="I37" t="s">
        <v>78</v>
      </c>
    </row>
    <row r="38" spans="1:9" ht="15" customHeight="1" x14ac:dyDescent="0.3">
      <c r="A38" t="s">
        <v>118</v>
      </c>
      <c r="B38" s="10">
        <v>45316.250694444498</v>
      </c>
      <c r="C38" t="s">
        <v>58</v>
      </c>
      <c r="D38" t="s">
        <v>59</v>
      </c>
      <c r="E38">
        <v>2</v>
      </c>
      <c r="F38">
        <v>117.3</v>
      </c>
      <c r="G38">
        <v>20</v>
      </c>
      <c r="H38" t="s">
        <v>75</v>
      </c>
      <c r="I38" t="s">
        <v>87</v>
      </c>
    </row>
    <row r="39" spans="1:9" ht="15" customHeight="1" x14ac:dyDescent="0.3">
      <c r="A39" t="s">
        <v>119</v>
      </c>
      <c r="B39" s="10">
        <v>45297.604166666701</v>
      </c>
      <c r="C39" t="s">
        <v>49</v>
      </c>
      <c r="D39" t="s">
        <v>50</v>
      </c>
      <c r="E39">
        <v>5</v>
      </c>
      <c r="F39">
        <v>601.25</v>
      </c>
      <c r="G39">
        <v>20</v>
      </c>
      <c r="H39" t="s">
        <v>75</v>
      </c>
      <c r="I39" t="s">
        <v>52</v>
      </c>
    </row>
    <row r="40" spans="1:9" ht="15" customHeight="1" x14ac:dyDescent="0.3">
      <c r="A40" t="s">
        <v>120</v>
      </c>
      <c r="B40" s="10">
        <v>45311.2409722222</v>
      </c>
      <c r="C40" t="s">
        <v>49</v>
      </c>
      <c r="D40" t="s">
        <v>80</v>
      </c>
      <c r="E40">
        <v>3</v>
      </c>
      <c r="F40">
        <v>232.24</v>
      </c>
      <c r="G40">
        <v>5</v>
      </c>
      <c r="H40" t="s">
        <v>85</v>
      </c>
      <c r="I40" t="s">
        <v>121</v>
      </c>
    </row>
    <row r="41" spans="1:9" ht="15" customHeight="1" x14ac:dyDescent="0.3">
      <c r="A41" t="s">
        <v>122</v>
      </c>
      <c r="B41" s="10">
        <v>45292.088194444397</v>
      </c>
      <c r="C41" t="s">
        <v>49</v>
      </c>
      <c r="D41" t="s">
        <v>50</v>
      </c>
      <c r="E41">
        <v>1</v>
      </c>
      <c r="F41">
        <v>167.11</v>
      </c>
      <c r="G41">
        <v>10</v>
      </c>
      <c r="H41" t="s">
        <v>66</v>
      </c>
      <c r="I41" t="s">
        <v>112</v>
      </c>
    </row>
    <row r="42" spans="1:9" ht="15" customHeight="1" x14ac:dyDescent="0.3">
      <c r="A42" t="s">
        <v>123</v>
      </c>
      <c r="B42" s="10">
        <v>45314.235416666699</v>
      </c>
      <c r="C42" t="s">
        <v>58</v>
      </c>
      <c r="D42" t="s">
        <v>62</v>
      </c>
      <c r="E42">
        <v>3</v>
      </c>
      <c r="F42">
        <v>436.5</v>
      </c>
      <c r="G42">
        <v>15</v>
      </c>
      <c r="H42" t="s">
        <v>85</v>
      </c>
      <c r="I42" t="s">
        <v>64</v>
      </c>
    </row>
    <row r="43" spans="1:9" ht="15" customHeight="1" x14ac:dyDescent="0.3">
      <c r="A43" t="s">
        <v>124</v>
      </c>
      <c r="B43" s="10">
        <v>45294.556250000001</v>
      </c>
      <c r="C43" t="s">
        <v>74</v>
      </c>
      <c r="D43" t="s">
        <v>50</v>
      </c>
      <c r="E43">
        <v>5</v>
      </c>
      <c r="F43">
        <v>295.33999999999997</v>
      </c>
      <c r="G43">
        <v>20</v>
      </c>
      <c r="H43" t="s">
        <v>66</v>
      </c>
      <c r="I43" t="s">
        <v>125</v>
      </c>
    </row>
    <row r="44" spans="1:9" ht="15" customHeight="1" x14ac:dyDescent="0.3">
      <c r="A44" t="s">
        <v>126</v>
      </c>
      <c r="B44" s="10">
        <v>45300.039583333302</v>
      </c>
      <c r="C44" t="s">
        <v>71</v>
      </c>
      <c r="D44" t="s">
        <v>62</v>
      </c>
      <c r="E44">
        <v>3</v>
      </c>
      <c r="F44">
        <v>556.99</v>
      </c>
      <c r="G44">
        <v>15</v>
      </c>
      <c r="H44" t="s">
        <v>63</v>
      </c>
      <c r="I44" t="s">
        <v>90</v>
      </c>
    </row>
    <row r="45" spans="1:9" ht="15" customHeight="1" x14ac:dyDescent="0.3">
      <c r="A45" t="s">
        <v>127</v>
      </c>
      <c r="B45" s="10">
        <v>45295.5090277778</v>
      </c>
      <c r="C45" t="s">
        <v>74</v>
      </c>
      <c r="D45" t="s">
        <v>55</v>
      </c>
      <c r="E45">
        <v>5</v>
      </c>
      <c r="F45">
        <v>140.65</v>
      </c>
      <c r="G45">
        <v>15</v>
      </c>
      <c r="H45" t="s">
        <v>75</v>
      </c>
      <c r="I45" t="s">
        <v>128</v>
      </c>
    </row>
    <row r="46" spans="1:9" ht="15" customHeight="1" x14ac:dyDescent="0.3">
      <c r="A46" t="s">
        <v>129</v>
      </c>
      <c r="B46" s="10">
        <v>45298.290972222203</v>
      </c>
      <c r="C46" t="s">
        <v>49</v>
      </c>
      <c r="D46" t="s">
        <v>59</v>
      </c>
      <c r="E46">
        <v>4</v>
      </c>
      <c r="F46">
        <v>123.04</v>
      </c>
      <c r="G46">
        <v>10</v>
      </c>
      <c r="H46" t="s">
        <v>63</v>
      </c>
      <c r="I46" t="s">
        <v>87</v>
      </c>
    </row>
    <row r="47" spans="1:9" ht="15" customHeight="1" x14ac:dyDescent="0.3">
      <c r="A47" t="s">
        <v>130</v>
      </c>
      <c r="B47" s="10">
        <v>45321.167361111096</v>
      </c>
      <c r="C47" t="s">
        <v>74</v>
      </c>
      <c r="D47" t="s">
        <v>80</v>
      </c>
      <c r="E47">
        <v>2</v>
      </c>
      <c r="F47">
        <v>281.76</v>
      </c>
      <c r="G47">
        <v>5</v>
      </c>
      <c r="H47" t="s">
        <v>85</v>
      </c>
      <c r="I47" t="s">
        <v>121</v>
      </c>
    </row>
    <row r="48" spans="1:9" ht="15" customHeight="1" x14ac:dyDescent="0.3">
      <c r="A48" t="s">
        <v>131</v>
      </c>
      <c r="B48" s="10">
        <v>45298.320138888899</v>
      </c>
      <c r="C48" t="s">
        <v>49</v>
      </c>
      <c r="D48" t="s">
        <v>50</v>
      </c>
      <c r="E48">
        <v>1</v>
      </c>
      <c r="F48">
        <v>34.92</v>
      </c>
      <c r="G48">
        <v>0</v>
      </c>
      <c r="H48" t="s">
        <v>75</v>
      </c>
      <c r="I48" t="s">
        <v>132</v>
      </c>
    </row>
    <row r="49" spans="1:9" ht="15" customHeight="1" x14ac:dyDescent="0.3">
      <c r="A49" t="s">
        <v>133</v>
      </c>
      <c r="B49" s="10">
        <v>45318.025694444397</v>
      </c>
      <c r="C49" t="s">
        <v>49</v>
      </c>
      <c r="D49" t="s">
        <v>55</v>
      </c>
      <c r="E49">
        <v>4</v>
      </c>
      <c r="F49">
        <v>737.77</v>
      </c>
      <c r="G49">
        <v>20</v>
      </c>
      <c r="H49" t="s">
        <v>63</v>
      </c>
      <c r="I49" t="s">
        <v>78</v>
      </c>
    </row>
    <row r="50" spans="1:9" ht="15" customHeight="1" x14ac:dyDescent="0.3">
      <c r="A50" t="s">
        <v>134</v>
      </c>
      <c r="B50" s="10">
        <v>45312.143750000003</v>
      </c>
      <c r="C50" t="s">
        <v>49</v>
      </c>
      <c r="D50" t="s">
        <v>59</v>
      </c>
      <c r="E50">
        <v>4</v>
      </c>
      <c r="F50">
        <v>531.53</v>
      </c>
      <c r="G50">
        <v>5</v>
      </c>
      <c r="H50" t="s">
        <v>75</v>
      </c>
      <c r="I50" t="s">
        <v>60</v>
      </c>
    </row>
    <row r="51" spans="1:9" ht="15" customHeight="1" x14ac:dyDescent="0.3">
      <c r="A51" t="s">
        <v>135</v>
      </c>
      <c r="B51" s="10">
        <v>45319.326388888898</v>
      </c>
      <c r="C51" t="s">
        <v>54</v>
      </c>
      <c r="D51" t="s">
        <v>50</v>
      </c>
      <c r="E51">
        <v>5</v>
      </c>
      <c r="F51">
        <v>956.21</v>
      </c>
      <c r="G51">
        <v>10</v>
      </c>
      <c r="H51" t="s">
        <v>75</v>
      </c>
      <c r="I51" t="s">
        <v>67</v>
      </c>
    </row>
    <row r="52" spans="1:9" ht="15" customHeight="1" x14ac:dyDescent="0.3">
      <c r="A52" t="s">
        <v>136</v>
      </c>
      <c r="B52" s="10">
        <v>45315.531944444403</v>
      </c>
      <c r="C52" t="s">
        <v>58</v>
      </c>
      <c r="D52" t="s">
        <v>80</v>
      </c>
      <c r="E52">
        <v>1</v>
      </c>
      <c r="F52">
        <v>148.21</v>
      </c>
      <c r="G52">
        <v>20</v>
      </c>
      <c r="H52" t="s">
        <v>51</v>
      </c>
      <c r="I52" t="s">
        <v>114</v>
      </c>
    </row>
    <row r="53" spans="1:9" ht="15" customHeight="1" x14ac:dyDescent="0.3">
      <c r="A53" t="s">
        <v>137</v>
      </c>
      <c r="B53" s="10">
        <v>45319.7631944444</v>
      </c>
      <c r="C53" t="s">
        <v>74</v>
      </c>
      <c r="D53" t="s">
        <v>50</v>
      </c>
      <c r="E53">
        <v>2</v>
      </c>
      <c r="F53">
        <v>147.75</v>
      </c>
      <c r="G53">
        <v>15</v>
      </c>
      <c r="H53" t="s">
        <v>63</v>
      </c>
      <c r="I53" t="s">
        <v>67</v>
      </c>
    </row>
    <row r="54" spans="1:9" ht="15" customHeight="1" x14ac:dyDescent="0.3">
      <c r="A54" t="s">
        <v>138</v>
      </c>
      <c r="B54" s="10">
        <v>45314.702777777798</v>
      </c>
      <c r="C54" t="s">
        <v>54</v>
      </c>
      <c r="D54" t="s">
        <v>62</v>
      </c>
      <c r="E54">
        <v>4</v>
      </c>
      <c r="F54">
        <v>82.79</v>
      </c>
      <c r="G54">
        <v>15</v>
      </c>
      <c r="H54" t="s">
        <v>63</v>
      </c>
      <c r="I54" t="s">
        <v>64</v>
      </c>
    </row>
    <row r="55" spans="1:9" ht="15" customHeight="1" x14ac:dyDescent="0.3">
      <c r="A55" t="s">
        <v>139</v>
      </c>
      <c r="B55" s="10">
        <v>45302.758333333302</v>
      </c>
      <c r="C55" t="s">
        <v>58</v>
      </c>
      <c r="D55" t="s">
        <v>55</v>
      </c>
      <c r="E55">
        <v>5</v>
      </c>
      <c r="F55">
        <v>478.39</v>
      </c>
      <c r="G55">
        <v>0</v>
      </c>
      <c r="H55" t="s">
        <v>51</v>
      </c>
      <c r="I55" t="s">
        <v>69</v>
      </c>
    </row>
    <row r="56" spans="1:9" ht="15" customHeight="1" x14ac:dyDescent="0.3">
      <c r="A56" t="s">
        <v>140</v>
      </c>
      <c r="B56" s="10">
        <v>45317.757638888899</v>
      </c>
      <c r="C56" t="s">
        <v>49</v>
      </c>
      <c r="D56" t="s">
        <v>62</v>
      </c>
      <c r="E56">
        <v>1</v>
      </c>
      <c r="F56">
        <v>153.15</v>
      </c>
      <c r="G56">
        <v>20</v>
      </c>
      <c r="H56" t="s">
        <v>85</v>
      </c>
      <c r="I56" t="s">
        <v>141</v>
      </c>
    </row>
    <row r="57" spans="1:9" ht="15" customHeight="1" x14ac:dyDescent="0.3">
      <c r="A57" t="s">
        <v>142</v>
      </c>
      <c r="B57" s="10">
        <v>45305.6340277778</v>
      </c>
      <c r="C57" t="s">
        <v>71</v>
      </c>
      <c r="D57" t="s">
        <v>50</v>
      </c>
      <c r="E57">
        <v>2</v>
      </c>
      <c r="F57">
        <v>85.58</v>
      </c>
      <c r="G57">
        <v>5</v>
      </c>
      <c r="H57" t="s">
        <v>63</v>
      </c>
      <c r="I57" t="s">
        <v>112</v>
      </c>
    </row>
    <row r="58" spans="1:9" ht="15" customHeight="1" x14ac:dyDescent="0.3">
      <c r="A58" t="s">
        <v>143</v>
      </c>
      <c r="B58" s="10">
        <v>45321.617361111101</v>
      </c>
      <c r="C58" t="s">
        <v>58</v>
      </c>
      <c r="D58" t="s">
        <v>55</v>
      </c>
      <c r="E58">
        <v>2</v>
      </c>
      <c r="F58">
        <v>246.57</v>
      </c>
      <c r="G58">
        <v>0</v>
      </c>
      <c r="H58" t="s">
        <v>51</v>
      </c>
      <c r="I58" t="s">
        <v>69</v>
      </c>
    </row>
    <row r="59" spans="1:9" ht="15" customHeight="1" x14ac:dyDescent="0.3">
      <c r="A59" t="s">
        <v>144</v>
      </c>
      <c r="B59" s="10">
        <v>45301.926388888904</v>
      </c>
      <c r="C59" t="s">
        <v>71</v>
      </c>
      <c r="D59" t="s">
        <v>59</v>
      </c>
      <c r="E59">
        <v>3</v>
      </c>
      <c r="F59">
        <v>141.66999999999999</v>
      </c>
      <c r="G59">
        <v>5</v>
      </c>
      <c r="H59" t="s">
        <v>75</v>
      </c>
      <c r="I59" t="s">
        <v>105</v>
      </c>
    </row>
    <row r="60" spans="1:9" ht="15" customHeight="1" x14ac:dyDescent="0.3">
      <c r="A60" t="s">
        <v>145</v>
      </c>
      <c r="B60" s="10">
        <v>45306.176388888904</v>
      </c>
      <c r="C60" t="s">
        <v>58</v>
      </c>
      <c r="D60" t="s">
        <v>50</v>
      </c>
      <c r="E60">
        <v>4</v>
      </c>
      <c r="F60">
        <v>365.21</v>
      </c>
      <c r="G60">
        <v>0</v>
      </c>
      <c r="H60" t="s">
        <v>51</v>
      </c>
      <c r="I60" t="s">
        <v>125</v>
      </c>
    </row>
    <row r="61" spans="1:9" ht="15" customHeight="1" x14ac:dyDescent="0.3">
      <c r="A61" t="s">
        <v>146</v>
      </c>
      <c r="B61" s="10">
        <v>45312.732638888898</v>
      </c>
      <c r="C61" t="s">
        <v>49</v>
      </c>
      <c r="D61" t="s">
        <v>50</v>
      </c>
      <c r="E61">
        <v>1</v>
      </c>
      <c r="F61">
        <v>25.3</v>
      </c>
      <c r="G61">
        <v>10</v>
      </c>
      <c r="H61" t="s">
        <v>51</v>
      </c>
      <c r="I61" t="s">
        <v>132</v>
      </c>
    </row>
    <row r="62" spans="1:9" ht="15" customHeight="1" x14ac:dyDescent="0.3">
      <c r="A62" t="s">
        <v>147</v>
      </c>
      <c r="B62" s="10">
        <v>45310.251388888901</v>
      </c>
      <c r="C62" t="s">
        <v>71</v>
      </c>
      <c r="D62" t="s">
        <v>59</v>
      </c>
      <c r="E62">
        <v>2</v>
      </c>
      <c r="F62">
        <v>83.65</v>
      </c>
      <c r="G62">
        <v>15</v>
      </c>
      <c r="H62" t="s">
        <v>51</v>
      </c>
      <c r="I62" t="s">
        <v>105</v>
      </c>
    </row>
    <row r="63" spans="1:9" ht="15" customHeight="1" x14ac:dyDescent="0.3">
      <c r="A63" t="s">
        <v>148</v>
      </c>
      <c r="B63" s="10">
        <v>45310.092361111099</v>
      </c>
      <c r="C63" t="s">
        <v>54</v>
      </c>
      <c r="D63" t="s">
        <v>59</v>
      </c>
      <c r="E63">
        <v>3</v>
      </c>
      <c r="F63">
        <v>393.99</v>
      </c>
      <c r="G63">
        <v>10</v>
      </c>
      <c r="H63" t="s">
        <v>75</v>
      </c>
      <c r="I63" t="s">
        <v>98</v>
      </c>
    </row>
    <row r="64" spans="1:9" ht="15" customHeight="1" x14ac:dyDescent="0.3">
      <c r="A64" t="s">
        <v>149</v>
      </c>
      <c r="B64" s="10">
        <v>45321.046527777798</v>
      </c>
      <c r="C64" t="s">
        <v>58</v>
      </c>
      <c r="D64" t="s">
        <v>55</v>
      </c>
      <c r="E64">
        <v>3</v>
      </c>
      <c r="F64">
        <v>359.35</v>
      </c>
      <c r="G64">
        <v>15</v>
      </c>
      <c r="H64" t="s">
        <v>85</v>
      </c>
      <c r="I64" t="s">
        <v>128</v>
      </c>
    </row>
    <row r="65" spans="1:9" ht="15" customHeight="1" x14ac:dyDescent="0.3">
      <c r="A65" t="s">
        <v>150</v>
      </c>
      <c r="B65" s="10">
        <v>45317.529861111099</v>
      </c>
      <c r="C65" t="s">
        <v>71</v>
      </c>
      <c r="D65" t="s">
        <v>59</v>
      </c>
      <c r="E65">
        <v>2</v>
      </c>
      <c r="F65">
        <v>185.8</v>
      </c>
      <c r="G65">
        <v>0</v>
      </c>
      <c r="H65" t="s">
        <v>63</v>
      </c>
      <c r="I65" t="s">
        <v>76</v>
      </c>
    </row>
    <row r="66" spans="1:9" ht="15" customHeight="1" x14ac:dyDescent="0.3">
      <c r="A66" t="s">
        <v>151</v>
      </c>
      <c r="B66" s="10">
        <v>45300.219444444498</v>
      </c>
      <c r="C66" t="s">
        <v>49</v>
      </c>
      <c r="D66" t="s">
        <v>62</v>
      </c>
      <c r="E66">
        <v>4</v>
      </c>
      <c r="F66">
        <v>683.09</v>
      </c>
      <c r="G66">
        <v>15</v>
      </c>
      <c r="H66" t="s">
        <v>75</v>
      </c>
      <c r="I66" t="s">
        <v>64</v>
      </c>
    </row>
    <row r="67" spans="1:9" ht="15" customHeight="1" x14ac:dyDescent="0.3">
      <c r="A67" t="s">
        <v>152</v>
      </c>
      <c r="B67" s="10">
        <v>45315.78125</v>
      </c>
      <c r="C67" t="s">
        <v>71</v>
      </c>
      <c r="D67" t="s">
        <v>80</v>
      </c>
      <c r="E67">
        <v>3</v>
      </c>
      <c r="F67">
        <v>329.44</v>
      </c>
      <c r="G67">
        <v>15</v>
      </c>
      <c r="H67" t="s">
        <v>51</v>
      </c>
      <c r="I67" t="s">
        <v>114</v>
      </c>
    </row>
    <row r="68" spans="1:9" ht="15" customHeight="1" x14ac:dyDescent="0.3">
      <c r="A68" t="s">
        <v>153</v>
      </c>
      <c r="B68" s="10">
        <v>45312.622222222199</v>
      </c>
      <c r="C68" t="s">
        <v>71</v>
      </c>
      <c r="D68" t="s">
        <v>50</v>
      </c>
      <c r="E68">
        <v>3</v>
      </c>
      <c r="F68">
        <v>500.25</v>
      </c>
      <c r="G68">
        <v>20</v>
      </c>
      <c r="H68" t="s">
        <v>51</v>
      </c>
      <c r="I68" t="s">
        <v>125</v>
      </c>
    </row>
    <row r="69" spans="1:9" ht="15" customHeight="1" x14ac:dyDescent="0.3">
      <c r="A69" t="s">
        <v>154</v>
      </c>
      <c r="B69" s="10">
        <v>45308.168055555601</v>
      </c>
      <c r="C69" t="s">
        <v>71</v>
      </c>
      <c r="D69" t="s">
        <v>59</v>
      </c>
      <c r="E69">
        <v>2</v>
      </c>
      <c r="F69">
        <v>48.47</v>
      </c>
      <c r="G69">
        <v>0</v>
      </c>
      <c r="H69" t="s">
        <v>66</v>
      </c>
      <c r="I69" t="s">
        <v>60</v>
      </c>
    </row>
    <row r="70" spans="1:9" ht="15" customHeight="1" x14ac:dyDescent="0.3">
      <c r="A70" t="s">
        <v>155</v>
      </c>
      <c r="B70" s="10">
        <v>45297.328472222202</v>
      </c>
      <c r="C70" t="s">
        <v>58</v>
      </c>
      <c r="D70" t="s">
        <v>80</v>
      </c>
      <c r="E70">
        <v>5</v>
      </c>
      <c r="F70">
        <v>847.54</v>
      </c>
      <c r="G70">
        <v>5</v>
      </c>
      <c r="H70" t="s">
        <v>66</v>
      </c>
      <c r="I70" t="s">
        <v>81</v>
      </c>
    </row>
    <row r="71" spans="1:9" ht="15" customHeight="1" x14ac:dyDescent="0.3">
      <c r="A71" t="s">
        <v>156</v>
      </c>
      <c r="B71" s="10">
        <v>45321.809722222199</v>
      </c>
      <c r="C71" t="s">
        <v>54</v>
      </c>
      <c r="D71" t="s">
        <v>50</v>
      </c>
      <c r="E71">
        <v>4</v>
      </c>
      <c r="F71">
        <v>58.63</v>
      </c>
      <c r="G71">
        <v>10</v>
      </c>
      <c r="H71" t="s">
        <v>85</v>
      </c>
      <c r="I71" t="s">
        <v>112</v>
      </c>
    </row>
    <row r="72" spans="1:9" ht="15" customHeight="1" x14ac:dyDescent="0.3">
      <c r="A72" t="s">
        <v>157</v>
      </c>
      <c r="B72" s="10">
        <v>45303.162499999999</v>
      </c>
      <c r="C72" t="s">
        <v>49</v>
      </c>
      <c r="D72" t="s">
        <v>59</v>
      </c>
      <c r="E72">
        <v>2</v>
      </c>
      <c r="F72">
        <v>155.32</v>
      </c>
      <c r="G72">
        <v>15</v>
      </c>
      <c r="H72" t="s">
        <v>85</v>
      </c>
      <c r="I72" t="s">
        <v>60</v>
      </c>
    </row>
    <row r="73" spans="1:9" ht="15" customHeight="1" x14ac:dyDescent="0.3">
      <c r="A73" t="s">
        <v>158</v>
      </c>
      <c r="B73" s="10">
        <v>45299.636111111096</v>
      </c>
      <c r="C73" t="s">
        <v>71</v>
      </c>
      <c r="D73" t="s">
        <v>62</v>
      </c>
      <c r="E73">
        <v>3</v>
      </c>
      <c r="F73">
        <v>84.2</v>
      </c>
      <c r="G73">
        <v>20</v>
      </c>
      <c r="H73" t="s">
        <v>75</v>
      </c>
      <c r="I73" t="s">
        <v>90</v>
      </c>
    </row>
    <row r="74" spans="1:9" ht="15" customHeight="1" x14ac:dyDescent="0.3">
      <c r="A74" t="s">
        <v>159</v>
      </c>
      <c r="B74" s="10">
        <v>45310.339583333298</v>
      </c>
      <c r="C74" t="s">
        <v>71</v>
      </c>
      <c r="D74" t="s">
        <v>59</v>
      </c>
      <c r="E74">
        <v>5</v>
      </c>
      <c r="F74">
        <v>997.31</v>
      </c>
      <c r="G74">
        <v>10</v>
      </c>
      <c r="H74" t="s">
        <v>85</v>
      </c>
      <c r="I74" t="s">
        <v>98</v>
      </c>
    </row>
    <row r="75" spans="1:9" ht="15" customHeight="1" x14ac:dyDescent="0.3">
      <c r="A75" t="s">
        <v>160</v>
      </c>
      <c r="B75" s="10">
        <v>45320.654166666704</v>
      </c>
      <c r="C75" t="s">
        <v>71</v>
      </c>
      <c r="D75" t="s">
        <v>62</v>
      </c>
      <c r="E75">
        <v>2</v>
      </c>
      <c r="F75">
        <v>165.47</v>
      </c>
      <c r="G75">
        <v>15</v>
      </c>
      <c r="H75" t="s">
        <v>63</v>
      </c>
      <c r="I75" t="s">
        <v>141</v>
      </c>
    </row>
    <row r="76" spans="1:9" ht="15" customHeight="1" x14ac:dyDescent="0.3">
      <c r="A76" t="s">
        <v>161</v>
      </c>
      <c r="B76" s="10">
        <v>45317.9868055556</v>
      </c>
      <c r="C76" t="s">
        <v>74</v>
      </c>
      <c r="D76" t="s">
        <v>55</v>
      </c>
      <c r="E76">
        <v>4</v>
      </c>
      <c r="F76">
        <v>125.14</v>
      </c>
      <c r="G76">
        <v>5</v>
      </c>
      <c r="H76" t="s">
        <v>75</v>
      </c>
      <c r="I76" t="s">
        <v>128</v>
      </c>
    </row>
    <row r="77" spans="1:9" ht="15" customHeight="1" x14ac:dyDescent="0.3">
      <c r="A77" t="s">
        <v>162</v>
      </c>
      <c r="B77" s="10">
        <v>45313.241666666698</v>
      </c>
      <c r="C77" t="s">
        <v>49</v>
      </c>
      <c r="D77" t="s">
        <v>62</v>
      </c>
      <c r="E77">
        <v>5</v>
      </c>
      <c r="F77">
        <v>793.67</v>
      </c>
      <c r="G77">
        <v>20</v>
      </c>
      <c r="H77" t="s">
        <v>63</v>
      </c>
      <c r="I77" t="s">
        <v>141</v>
      </c>
    </row>
    <row r="78" spans="1:9" ht="15" customHeight="1" x14ac:dyDescent="0.3">
      <c r="A78" t="s">
        <v>163</v>
      </c>
      <c r="B78" s="10">
        <v>45322.141666666699</v>
      </c>
      <c r="C78" t="s">
        <v>74</v>
      </c>
      <c r="D78" t="s">
        <v>50</v>
      </c>
      <c r="E78">
        <v>2</v>
      </c>
      <c r="F78">
        <v>210.98</v>
      </c>
      <c r="G78">
        <v>10</v>
      </c>
      <c r="H78" t="s">
        <v>51</v>
      </c>
      <c r="I78" t="s">
        <v>125</v>
      </c>
    </row>
    <row r="79" spans="1:9" ht="15" customHeight="1" x14ac:dyDescent="0.3">
      <c r="A79" t="s">
        <v>164</v>
      </c>
      <c r="B79" s="10">
        <v>45320.339583333298</v>
      </c>
      <c r="C79" t="s">
        <v>58</v>
      </c>
      <c r="D79" t="s">
        <v>80</v>
      </c>
      <c r="E79">
        <v>1</v>
      </c>
      <c r="F79">
        <v>26.48</v>
      </c>
      <c r="G79">
        <v>5</v>
      </c>
      <c r="H79" t="s">
        <v>75</v>
      </c>
      <c r="I79" t="s">
        <v>165</v>
      </c>
    </row>
    <row r="80" spans="1:9" ht="15" customHeight="1" x14ac:dyDescent="0.3">
      <c r="A80" t="s">
        <v>166</v>
      </c>
      <c r="B80" s="10">
        <v>45310.987500000003</v>
      </c>
      <c r="C80" t="s">
        <v>49</v>
      </c>
      <c r="D80" t="s">
        <v>59</v>
      </c>
      <c r="E80">
        <v>3</v>
      </c>
      <c r="F80">
        <v>54.36</v>
      </c>
      <c r="G80">
        <v>15</v>
      </c>
      <c r="H80" t="s">
        <v>75</v>
      </c>
      <c r="I80" t="s">
        <v>87</v>
      </c>
    </row>
    <row r="81" spans="1:9" ht="15" customHeight="1" x14ac:dyDescent="0.3">
      <c r="A81" t="s">
        <v>167</v>
      </c>
      <c r="B81" s="10">
        <v>45300.073611111096</v>
      </c>
      <c r="C81" t="s">
        <v>71</v>
      </c>
      <c r="D81" t="s">
        <v>55</v>
      </c>
      <c r="E81">
        <v>3</v>
      </c>
      <c r="F81">
        <v>388.11</v>
      </c>
      <c r="G81">
        <v>20</v>
      </c>
      <c r="H81" t="s">
        <v>66</v>
      </c>
      <c r="I81" t="s">
        <v>56</v>
      </c>
    </row>
    <row r="82" spans="1:9" ht="15" customHeight="1" x14ac:dyDescent="0.3">
      <c r="A82" t="s">
        <v>168</v>
      </c>
      <c r="B82" s="10">
        <v>45307.706944444399</v>
      </c>
      <c r="C82" t="s">
        <v>54</v>
      </c>
      <c r="D82" t="s">
        <v>80</v>
      </c>
      <c r="E82">
        <v>1</v>
      </c>
      <c r="F82">
        <v>48.91</v>
      </c>
      <c r="G82">
        <v>5</v>
      </c>
      <c r="H82" t="s">
        <v>66</v>
      </c>
      <c r="I82" t="s">
        <v>165</v>
      </c>
    </row>
    <row r="83" spans="1:9" ht="15" customHeight="1" x14ac:dyDescent="0.3">
      <c r="A83" t="s">
        <v>169</v>
      </c>
      <c r="B83" s="10">
        <v>45316.201388888898</v>
      </c>
      <c r="C83" t="s">
        <v>58</v>
      </c>
      <c r="D83" t="s">
        <v>62</v>
      </c>
      <c r="E83">
        <v>2</v>
      </c>
      <c r="F83">
        <v>64.040000000000006</v>
      </c>
      <c r="G83">
        <v>15</v>
      </c>
      <c r="H83" t="s">
        <v>75</v>
      </c>
      <c r="I83" t="s">
        <v>72</v>
      </c>
    </row>
    <row r="84" spans="1:9" ht="15" customHeight="1" x14ac:dyDescent="0.3">
      <c r="A84" t="s">
        <v>170</v>
      </c>
      <c r="B84" s="10">
        <v>45299.936805555597</v>
      </c>
      <c r="C84" t="s">
        <v>71</v>
      </c>
      <c r="D84" t="s">
        <v>62</v>
      </c>
      <c r="E84">
        <v>1</v>
      </c>
      <c r="F84">
        <v>23.12</v>
      </c>
      <c r="G84">
        <v>0</v>
      </c>
      <c r="H84" t="s">
        <v>51</v>
      </c>
      <c r="I84" t="s">
        <v>64</v>
      </c>
    </row>
    <row r="85" spans="1:9" ht="15" customHeight="1" x14ac:dyDescent="0.3">
      <c r="A85" t="s">
        <v>171</v>
      </c>
      <c r="B85" s="10">
        <v>45310.9152777778</v>
      </c>
      <c r="C85" t="s">
        <v>58</v>
      </c>
      <c r="D85" t="s">
        <v>55</v>
      </c>
      <c r="E85">
        <v>1</v>
      </c>
      <c r="F85">
        <v>159.79</v>
      </c>
      <c r="G85">
        <v>20</v>
      </c>
      <c r="H85" t="s">
        <v>85</v>
      </c>
      <c r="I85" t="s">
        <v>69</v>
      </c>
    </row>
    <row r="86" spans="1:9" ht="15" customHeight="1" x14ac:dyDescent="0.3">
      <c r="A86" t="s">
        <v>172</v>
      </c>
      <c r="B86" s="10">
        <v>45319.495138888902</v>
      </c>
      <c r="C86" t="s">
        <v>58</v>
      </c>
      <c r="D86" t="s">
        <v>50</v>
      </c>
      <c r="E86">
        <v>4</v>
      </c>
      <c r="F86">
        <v>508.25</v>
      </c>
      <c r="G86">
        <v>10</v>
      </c>
      <c r="H86" t="s">
        <v>51</v>
      </c>
      <c r="I86" t="s">
        <v>125</v>
      </c>
    </row>
    <row r="87" spans="1:9" ht="15" customHeight="1" x14ac:dyDescent="0.3">
      <c r="A87" t="s">
        <v>173</v>
      </c>
      <c r="B87" s="10">
        <v>45304.308333333298</v>
      </c>
      <c r="C87" t="s">
        <v>74</v>
      </c>
      <c r="D87" t="s">
        <v>62</v>
      </c>
      <c r="E87">
        <v>5</v>
      </c>
      <c r="F87">
        <v>815.01</v>
      </c>
      <c r="G87">
        <v>0</v>
      </c>
      <c r="H87" t="s">
        <v>63</v>
      </c>
      <c r="I87" t="s">
        <v>141</v>
      </c>
    </row>
    <row r="88" spans="1:9" ht="15" customHeight="1" x14ac:dyDescent="0.3">
      <c r="A88" t="s">
        <v>174</v>
      </c>
      <c r="B88" s="10">
        <v>45317.372222222199</v>
      </c>
      <c r="C88" t="s">
        <v>58</v>
      </c>
      <c r="D88" t="s">
        <v>80</v>
      </c>
      <c r="E88">
        <v>3</v>
      </c>
      <c r="F88">
        <v>398.39</v>
      </c>
      <c r="G88">
        <v>15</v>
      </c>
      <c r="H88" t="s">
        <v>66</v>
      </c>
      <c r="I88" t="s">
        <v>165</v>
      </c>
    </row>
    <row r="89" spans="1:9" ht="15" customHeight="1" x14ac:dyDescent="0.3">
      <c r="A89" t="s">
        <v>175</v>
      </c>
      <c r="B89" s="10">
        <v>45322.936111111099</v>
      </c>
      <c r="C89" t="s">
        <v>54</v>
      </c>
      <c r="D89" t="s">
        <v>62</v>
      </c>
      <c r="E89">
        <v>2</v>
      </c>
      <c r="F89">
        <v>119.18</v>
      </c>
      <c r="G89">
        <v>10</v>
      </c>
      <c r="H89" t="s">
        <v>85</v>
      </c>
      <c r="I89" t="s">
        <v>90</v>
      </c>
    </row>
    <row r="90" spans="1:9" ht="15" customHeight="1" x14ac:dyDescent="0.3">
      <c r="A90" t="s">
        <v>176</v>
      </c>
      <c r="B90" s="10">
        <v>45313.435416666704</v>
      </c>
      <c r="C90" t="s">
        <v>58</v>
      </c>
      <c r="D90" t="s">
        <v>59</v>
      </c>
      <c r="E90">
        <v>3</v>
      </c>
      <c r="F90">
        <v>242.27</v>
      </c>
      <c r="G90">
        <v>10</v>
      </c>
      <c r="H90" t="s">
        <v>85</v>
      </c>
      <c r="I90" t="s">
        <v>87</v>
      </c>
    </row>
    <row r="91" spans="1:9" ht="15" customHeight="1" x14ac:dyDescent="0.3">
      <c r="A91" t="s">
        <v>177</v>
      </c>
      <c r="B91" s="10">
        <v>45296.952083333301</v>
      </c>
      <c r="C91" t="s">
        <v>54</v>
      </c>
      <c r="D91" t="s">
        <v>80</v>
      </c>
      <c r="E91">
        <v>4</v>
      </c>
      <c r="F91">
        <v>335.29</v>
      </c>
      <c r="G91">
        <v>0</v>
      </c>
      <c r="H91" t="s">
        <v>75</v>
      </c>
      <c r="I91" t="s">
        <v>165</v>
      </c>
    </row>
    <row r="92" spans="1:9" ht="15" customHeight="1" x14ac:dyDescent="0.3">
      <c r="A92" t="s">
        <v>178</v>
      </c>
      <c r="B92" s="10">
        <v>45301.775694444397</v>
      </c>
      <c r="C92" t="s">
        <v>71</v>
      </c>
      <c r="D92" t="s">
        <v>80</v>
      </c>
      <c r="E92">
        <v>3</v>
      </c>
      <c r="F92">
        <v>594.34</v>
      </c>
      <c r="G92">
        <v>10</v>
      </c>
      <c r="H92" t="s">
        <v>75</v>
      </c>
      <c r="I92" t="s">
        <v>81</v>
      </c>
    </row>
    <row r="93" spans="1:9" ht="15" customHeight="1" x14ac:dyDescent="0.3">
      <c r="A93" t="s">
        <v>179</v>
      </c>
      <c r="B93" s="10">
        <v>45292.529861111099</v>
      </c>
      <c r="C93" t="s">
        <v>74</v>
      </c>
      <c r="D93" t="s">
        <v>50</v>
      </c>
      <c r="E93">
        <v>5</v>
      </c>
      <c r="F93">
        <v>627.71</v>
      </c>
      <c r="G93">
        <v>15</v>
      </c>
      <c r="H93" t="s">
        <v>63</v>
      </c>
      <c r="I93" t="s">
        <v>125</v>
      </c>
    </row>
    <row r="94" spans="1:9" ht="15" customHeight="1" x14ac:dyDescent="0.3">
      <c r="A94" t="s">
        <v>180</v>
      </c>
      <c r="B94" s="10">
        <v>45313.525694444397</v>
      </c>
      <c r="C94" t="s">
        <v>58</v>
      </c>
      <c r="D94" t="s">
        <v>80</v>
      </c>
      <c r="E94">
        <v>2</v>
      </c>
      <c r="F94">
        <v>66.17</v>
      </c>
      <c r="G94">
        <v>10</v>
      </c>
      <c r="H94" t="s">
        <v>51</v>
      </c>
      <c r="I94" t="s">
        <v>81</v>
      </c>
    </row>
    <row r="95" spans="1:9" ht="15" customHeight="1" x14ac:dyDescent="0.3">
      <c r="A95" t="s">
        <v>181</v>
      </c>
      <c r="B95" s="10">
        <v>45318.15</v>
      </c>
      <c r="C95" t="s">
        <v>58</v>
      </c>
      <c r="D95" t="s">
        <v>55</v>
      </c>
      <c r="E95">
        <v>4</v>
      </c>
      <c r="F95">
        <v>470.94</v>
      </c>
      <c r="G95">
        <v>10</v>
      </c>
      <c r="H95" t="s">
        <v>75</v>
      </c>
      <c r="I95" t="s">
        <v>56</v>
      </c>
    </row>
    <row r="96" spans="1:9" ht="15" customHeight="1" x14ac:dyDescent="0.3">
      <c r="A96" t="s">
        <v>182</v>
      </c>
      <c r="B96" s="10">
        <v>45307.0180555556</v>
      </c>
      <c r="C96" t="s">
        <v>58</v>
      </c>
      <c r="D96" t="s">
        <v>62</v>
      </c>
      <c r="E96">
        <v>1</v>
      </c>
      <c r="F96">
        <v>142.38</v>
      </c>
      <c r="G96">
        <v>20</v>
      </c>
      <c r="H96" t="s">
        <v>85</v>
      </c>
      <c r="I96" t="s">
        <v>90</v>
      </c>
    </row>
    <row r="97" spans="1:9" ht="15" customHeight="1" x14ac:dyDescent="0.3">
      <c r="A97" t="s">
        <v>183</v>
      </c>
      <c r="B97" s="10">
        <v>45299.524305555497</v>
      </c>
      <c r="C97" t="s">
        <v>54</v>
      </c>
      <c r="D97" t="s">
        <v>50</v>
      </c>
      <c r="E97">
        <v>3</v>
      </c>
      <c r="F97">
        <v>314.13</v>
      </c>
      <c r="G97">
        <v>5</v>
      </c>
      <c r="H97" t="s">
        <v>75</v>
      </c>
      <c r="I97" t="s">
        <v>67</v>
      </c>
    </row>
    <row r="98" spans="1:9" ht="15" customHeight="1" x14ac:dyDescent="0.3">
      <c r="A98" t="s">
        <v>184</v>
      </c>
      <c r="B98" s="10">
        <v>45295.909027777801</v>
      </c>
      <c r="C98" t="s">
        <v>74</v>
      </c>
      <c r="D98" t="s">
        <v>62</v>
      </c>
      <c r="E98">
        <v>1</v>
      </c>
      <c r="F98">
        <v>13.08</v>
      </c>
      <c r="G98">
        <v>20</v>
      </c>
      <c r="H98" t="s">
        <v>66</v>
      </c>
      <c r="I98" t="s">
        <v>64</v>
      </c>
    </row>
    <row r="99" spans="1:9" ht="15" customHeight="1" x14ac:dyDescent="0.3">
      <c r="A99" t="s">
        <v>185</v>
      </c>
      <c r="B99" s="10">
        <v>45296.834027777797</v>
      </c>
      <c r="C99" t="s">
        <v>58</v>
      </c>
      <c r="D99" t="s">
        <v>62</v>
      </c>
      <c r="E99">
        <v>2</v>
      </c>
      <c r="F99">
        <v>31.15</v>
      </c>
      <c r="G99">
        <v>5</v>
      </c>
      <c r="H99" t="s">
        <v>63</v>
      </c>
      <c r="I99" t="s">
        <v>72</v>
      </c>
    </row>
    <row r="100" spans="1:9" ht="15" customHeight="1" x14ac:dyDescent="0.3">
      <c r="A100" t="s">
        <v>186</v>
      </c>
      <c r="B100" s="10">
        <v>45304.838194444397</v>
      </c>
      <c r="C100" t="s">
        <v>54</v>
      </c>
      <c r="D100" t="s">
        <v>55</v>
      </c>
      <c r="E100">
        <v>4</v>
      </c>
      <c r="F100">
        <v>216.22</v>
      </c>
      <c r="G100">
        <v>5</v>
      </c>
      <c r="H100" t="s">
        <v>85</v>
      </c>
      <c r="I100" t="s">
        <v>78</v>
      </c>
    </row>
    <row r="101" spans="1:9" ht="15" customHeight="1" x14ac:dyDescent="0.3">
      <c r="A101" t="s">
        <v>187</v>
      </c>
      <c r="B101" s="10">
        <v>45318.180555555598</v>
      </c>
      <c r="C101" t="s">
        <v>74</v>
      </c>
      <c r="D101" t="s">
        <v>59</v>
      </c>
      <c r="E101">
        <v>4</v>
      </c>
      <c r="F101">
        <v>388.14</v>
      </c>
      <c r="G101">
        <v>10</v>
      </c>
      <c r="H101" t="s">
        <v>75</v>
      </c>
      <c r="I101" t="s">
        <v>98</v>
      </c>
    </row>
    <row r="102" spans="1:9" ht="15" customHeight="1" x14ac:dyDescent="0.3">
      <c r="A102" t="s">
        <v>188</v>
      </c>
      <c r="B102" s="10">
        <v>45305.648611111101</v>
      </c>
      <c r="C102" t="s">
        <v>49</v>
      </c>
      <c r="D102" t="s">
        <v>80</v>
      </c>
      <c r="E102">
        <v>5</v>
      </c>
      <c r="F102">
        <v>96.25</v>
      </c>
      <c r="G102">
        <v>20</v>
      </c>
      <c r="H102" t="s">
        <v>51</v>
      </c>
      <c r="I102" t="s">
        <v>81</v>
      </c>
    </row>
    <row r="103" spans="1:9" ht="15" customHeight="1" x14ac:dyDescent="0.3">
      <c r="A103" t="s">
        <v>189</v>
      </c>
      <c r="B103" s="10">
        <v>45300.573611111096</v>
      </c>
      <c r="C103" t="s">
        <v>74</v>
      </c>
      <c r="D103" t="s">
        <v>80</v>
      </c>
      <c r="E103">
        <v>1</v>
      </c>
      <c r="F103">
        <v>182.87</v>
      </c>
      <c r="G103">
        <v>20</v>
      </c>
      <c r="H103" t="s">
        <v>85</v>
      </c>
      <c r="I103" t="s">
        <v>109</v>
      </c>
    </row>
    <row r="104" spans="1:9" ht="15" customHeight="1" x14ac:dyDescent="0.3">
      <c r="A104" t="s">
        <v>190</v>
      </c>
      <c r="B104" s="10">
        <v>45311.962500000001</v>
      </c>
      <c r="C104" t="s">
        <v>74</v>
      </c>
      <c r="D104" t="s">
        <v>59</v>
      </c>
      <c r="E104">
        <v>2</v>
      </c>
      <c r="F104">
        <v>196.15</v>
      </c>
      <c r="G104">
        <v>0</v>
      </c>
      <c r="H104" t="s">
        <v>63</v>
      </c>
      <c r="I104" t="s">
        <v>105</v>
      </c>
    </row>
    <row r="105" spans="1:9" ht="15" customHeight="1" x14ac:dyDescent="0.3">
      <c r="A105" t="s">
        <v>191</v>
      </c>
      <c r="B105" s="10">
        <v>45296.940972222197</v>
      </c>
      <c r="C105" t="s">
        <v>74</v>
      </c>
      <c r="D105" t="s">
        <v>80</v>
      </c>
      <c r="E105">
        <v>4</v>
      </c>
      <c r="F105">
        <v>186.63</v>
      </c>
      <c r="G105">
        <v>0</v>
      </c>
      <c r="H105" t="s">
        <v>51</v>
      </c>
      <c r="I105" t="s">
        <v>165</v>
      </c>
    </row>
    <row r="106" spans="1:9" ht="15" customHeight="1" x14ac:dyDescent="0.3">
      <c r="A106" t="s">
        <v>192</v>
      </c>
      <c r="B106" s="10">
        <v>45306.214583333298</v>
      </c>
      <c r="C106" t="s">
        <v>58</v>
      </c>
      <c r="D106" t="s">
        <v>59</v>
      </c>
      <c r="E106">
        <v>5</v>
      </c>
      <c r="F106">
        <v>334.47</v>
      </c>
      <c r="G106">
        <v>5</v>
      </c>
      <c r="H106" t="s">
        <v>85</v>
      </c>
      <c r="I106" t="s">
        <v>105</v>
      </c>
    </row>
    <row r="107" spans="1:9" ht="15" customHeight="1" x14ac:dyDescent="0.3">
      <c r="A107" t="s">
        <v>193</v>
      </c>
      <c r="B107" s="10">
        <v>45309.337500000001</v>
      </c>
      <c r="C107" t="s">
        <v>49</v>
      </c>
      <c r="D107" t="s">
        <v>80</v>
      </c>
      <c r="E107">
        <v>2</v>
      </c>
      <c r="F107">
        <v>32.619999999999997</v>
      </c>
      <c r="G107">
        <v>5</v>
      </c>
      <c r="H107" t="s">
        <v>85</v>
      </c>
      <c r="I107" t="s">
        <v>109</v>
      </c>
    </row>
    <row r="108" spans="1:9" ht="15" customHeight="1" x14ac:dyDescent="0.3">
      <c r="A108" t="s">
        <v>194</v>
      </c>
      <c r="B108" s="10">
        <v>45315.409722222197</v>
      </c>
      <c r="C108" t="s">
        <v>54</v>
      </c>
      <c r="D108" t="s">
        <v>80</v>
      </c>
      <c r="E108">
        <v>4</v>
      </c>
      <c r="F108">
        <v>357.32</v>
      </c>
      <c r="G108">
        <v>5</v>
      </c>
      <c r="H108" t="s">
        <v>85</v>
      </c>
      <c r="I108" t="s">
        <v>114</v>
      </c>
    </row>
    <row r="109" spans="1:9" ht="15" customHeight="1" x14ac:dyDescent="0.3">
      <c r="A109" t="s">
        <v>195</v>
      </c>
      <c r="B109" s="10">
        <v>45310.8527777778</v>
      </c>
      <c r="C109" t="s">
        <v>54</v>
      </c>
      <c r="D109" t="s">
        <v>55</v>
      </c>
      <c r="E109">
        <v>2</v>
      </c>
      <c r="F109">
        <v>364.28</v>
      </c>
      <c r="G109">
        <v>15</v>
      </c>
      <c r="H109" t="s">
        <v>63</v>
      </c>
      <c r="I109" t="s">
        <v>102</v>
      </c>
    </row>
    <row r="110" spans="1:9" ht="15" customHeight="1" x14ac:dyDescent="0.3">
      <c r="A110" t="s">
        <v>196</v>
      </c>
      <c r="B110" s="10">
        <v>45310.186805555597</v>
      </c>
      <c r="C110" t="s">
        <v>71</v>
      </c>
      <c r="D110" t="s">
        <v>80</v>
      </c>
      <c r="E110">
        <v>5</v>
      </c>
      <c r="F110">
        <v>919.06</v>
      </c>
      <c r="G110">
        <v>10</v>
      </c>
      <c r="H110" t="s">
        <v>85</v>
      </c>
      <c r="I110" t="s">
        <v>109</v>
      </c>
    </row>
    <row r="111" spans="1:9" ht="15" customHeight="1" x14ac:dyDescent="0.3">
      <c r="A111" t="s">
        <v>197</v>
      </c>
      <c r="B111" s="10">
        <v>45310.964583333298</v>
      </c>
      <c r="C111" t="s">
        <v>49</v>
      </c>
      <c r="D111" t="s">
        <v>50</v>
      </c>
      <c r="E111">
        <v>3</v>
      </c>
      <c r="F111">
        <v>158.04</v>
      </c>
      <c r="G111">
        <v>15</v>
      </c>
      <c r="H111" t="s">
        <v>66</v>
      </c>
      <c r="I111" t="s">
        <v>67</v>
      </c>
    </row>
    <row r="112" spans="1:9" ht="15" customHeight="1" x14ac:dyDescent="0.3">
      <c r="A112" t="s">
        <v>198</v>
      </c>
      <c r="B112" s="10">
        <v>45317.922222222202</v>
      </c>
      <c r="C112" t="s">
        <v>58</v>
      </c>
      <c r="D112" t="s">
        <v>50</v>
      </c>
      <c r="E112">
        <v>4</v>
      </c>
      <c r="F112">
        <v>367.39</v>
      </c>
      <c r="G112">
        <v>15</v>
      </c>
      <c r="H112" t="s">
        <v>66</v>
      </c>
      <c r="I112" t="s">
        <v>132</v>
      </c>
    </row>
    <row r="113" spans="1:9" ht="15" customHeight="1" x14ac:dyDescent="0.3">
      <c r="A113" t="s">
        <v>199</v>
      </c>
      <c r="B113" s="10">
        <v>45312.297916666699</v>
      </c>
      <c r="C113" t="s">
        <v>58</v>
      </c>
      <c r="D113" t="s">
        <v>55</v>
      </c>
      <c r="E113">
        <v>1</v>
      </c>
      <c r="F113">
        <v>189.85</v>
      </c>
      <c r="G113">
        <v>0</v>
      </c>
      <c r="H113" t="s">
        <v>63</v>
      </c>
      <c r="I113" t="s">
        <v>56</v>
      </c>
    </row>
    <row r="114" spans="1:9" ht="15" customHeight="1" x14ac:dyDescent="0.3">
      <c r="A114" t="s">
        <v>200</v>
      </c>
      <c r="B114" s="10">
        <v>45293.931250000001</v>
      </c>
      <c r="C114" t="s">
        <v>71</v>
      </c>
      <c r="D114" t="s">
        <v>55</v>
      </c>
      <c r="E114">
        <v>4</v>
      </c>
      <c r="F114">
        <v>68</v>
      </c>
      <c r="G114">
        <v>20</v>
      </c>
      <c r="H114" t="s">
        <v>51</v>
      </c>
      <c r="I114" t="s">
        <v>78</v>
      </c>
    </row>
    <row r="115" spans="1:9" ht="15" customHeight="1" x14ac:dyDescent="0.3">
      <c r="A115" t="s">
        <v>201</v>
      </c>
      <c r="B115" s="10">
        <v>45311.086805555598</v>
      </c>
      <c r="C115" t="s">
        <v>54</v>
      </c>
      <c r="D115" t="s">
        <v>80</v>
      </c>
      <c r="E115">
        <v>1</v>
      </c>
      <c r="F115">
        <v>99.55</v>
      </c>
      <c r="G115">
        <v>10</v>
      </c>
      <c r="H115" t="s">
        <v>75</v>
      </c>
      <c r="I115" t="s">
        <v>81</v>
      </c>
    </row>
    <row r="116" spans="1:9" ht="15" customHeight="1" x14ac:dyDescent="0.3">
      <c r="A116" t="s">
        <v>202</v>
      </c>
      <c r="B116" s="10">
        <v>45301.395138888904</v>
      </c>
      <c r="C116" t="s">
        <v>74</v>
      </c>
      <c r="D116" t="s">
        <v>55</v>
      </c>
      <c r="E116">
        <v>1</v>
      </c>
      <c r="F116">
        <v>99.48</v>
      </c>
      <c r="G116">
        <v>15</v>
      </c>
      <c r="H116" t="s">
        <v>63</v>
      </c>
      <c r="I116" t="s">
        <v>56</v>
      </c>
    </row>
    <row r="117" spans="1:9" ht="15" customHeight="1" x14ac:dyDescent="0.3">
      <c r="A117" t="s">
        <v>203</v>
      </c>
      <c r="B117" s="10">
        <v>45293.535416666702</v>
      </c>
      <c r="C117" t="s">
        <v>54</v>
      </c>
      <c r="D117" t="s">
        <v>62</v>
      </c>
      <c r="E117">
        <v>2</v>
      </c>
      <c r="F117">
        <v>297.77999999999997</v>
      </c>
      <c r="G117">
        <v>20</v>
      </c>
      <c r="H117" t="s">
        <v>51</v>
      </c>
      <c r="I117" t="s">
        <v>64</v>
      </c>
    </row>
    <row r="118" spans="1:9" ht="15" customHeight="1" x14ac:dyDescent="0.3">
      <c r="A118" t="s">
        <v>204</v>
      </c>
      <c r="B118" s="10">
        <v>45298.929861111101</v>
      </c>
      <c r="C118" t="s">
        <v>49</v>
      </c>
      <c r="D118" t="s">
        <v>59</v>
      </c>
      <c r="E118">
        <v>1</v>
      </c>
      <c r="F118">
        <v>84.16</v>
      </c>
      <c r="G118">
        <v>20</v>
      </c>
      <c r="H118" t="s">
        <v>75</v>
      </c>
      <c r="I118" t="s">
        <v>98</v>
      </c>
    </row>
    <row r="119" spans="1:9" ht="15" customHeight="1" x14ac:dyDescent="0.3">
      <c r="A119" t="s">
        <v>205</v>
      </c>
      <c r="B119" s="10">
        <v>45313.247222222199</v>
      </c>
      <c r="C119" t="s">
        <v>49</v>
      </c>
      <c r="D119" t="s">
        <v>59</v>
      </c>
      <c r="E119">
        <v>4</v>
      </c>
      <c r="F119">
        <v>546.97</v>
      </c>
      <c r="G119">
        <v>5</v>
      </c>
      <c r="H119" t="s">
        <v>66</v>
      </c>
      <c r="I119" t="s">
        <v>60</v>
      </c>
    </row>
    <row r="120" spans="1:9" ht="15" customHeight="1" x14ac:dyDescent="0.3">
      <c r="A120" t="s">
        <v>206</v>
      </c>
      <c r="B120" s="10">
        <v>45320.113194444399</v>
      </c>
      <c r="C120" t="s">
        <v>74</v>
      </c>
      <c r="D120" t="s">
        <v>50</v>
      </c>
      <c r="E120">
        <v>2</v>
      </c>
      <c r="F120">
        <v>70.5</v>
      </c>
      <c r="G120">
        <v>5</v>
      </c>
      <c r="H120" t="s">
        <v>75</v>
      </c>
      <c r="I120" t="s">
        <v>112</v>
      </c>
    </row>
    <row r="121" spans="1:9" ht="15" customHeight="1" x14ac:dyDescent="0.3">
      <c r="A121" t="s">
        <v>207</v>
      </c>
      <c r="B121" s="10">
        <v>45317.151388888902</v>
      </c>
      <c r="C121" t="s">
        <v>58</v>
      </c>
      <c r="D121" t="s">
        <v>59</v>
      </c>
      <c r="E121">
        <v>4</v>
      </c>
      <c r="F121">
        <v>781.69</v>
      </c>
      <c r="G121">
        <v>10</v>
      </c>
      <c r="H121" t="s">
        <v>85</v>
      </c>
      <c r="I121" t="s">
        <v>98</v>
      </c>
    </row>
    <row r="122" spans="1:9" ht="15" customHeight="1" x14ac:dyDescent="0.3">
      <c r="A122" t="s">
        <v>208</v>
      </c>
      <c r="B122" s="10">
        <v>45308.343055555597</v>
      </c>
      <c r="C122" t="s">
        <v>49</v>
      </c>
      <c r="D122" t="s">
        <v>50</v>
      </c>
      <c r="E122">
        <v>4</v>
      </c>
      <c r="F122">
        <v>717.07</v>
      </c>
      <c r="G122">
        <v>10</v>
      </c>
      <c r="H122" t="s">
        <v>66</v>
      </c>
      <c r="I122" t="s">
        <v>132</v>
      </c>
    </row>
    <row r="123" spans="1:9" ht="15" customHeight="1" x14ac:dyDescent="0.3">
      <c r="A123" t="s">
        <v>209</v>
      </c>
      <c r="B123" s="10">
        <v>45312.556250000001</v>
      </c>
      <c r="C123" t="s">
        <v>54</v>
      </c>
      <c r="D123" t="s">
        <v>62</v>
      </c>
      <c r="E123">
        <v>3</v>
      </c>
      <c r="F123">
        <v>261.57</v>
      </c>
      <c r="G123">
        <v>5</v>
      </c>
      <c r="H123" t="s">
        <v>85</v>
      </c>
      <c r="I123" t="s">
        <v>72</v>
      </c>
    </row>
    <row r="124" spans="1:9" ht="15" customHeight="1" x14ac:dyDescent="0.3">
      <c r="A124" t="s">
        <v>210</v>
      </c>
      <c r="B124" s="10">
        <v>45304.241666666698</v>
      </c>
      <c r="C124" t="s">
        <v>58</v>
      </c>
      <c r="D124" t="s">
        <v>50</v>
      </c>
      <c r="E124">
        <v>1</v>
      </c>
      <c r="F124">
        <v>59.55</v>
      </c>
      <c r="G124">
        <v>15</v>
      </c>
      <c r="H124" t="s">
        <v>51</v>
      </c>
      <c r="I124" t="s">
        <v>52</v>
      </c>
    </row>
    <row r="125" spans="1:9" ht="15" customHeight="1" x14ac:dyDescent="0.3">
      <c r="A125" t="s">
        <v>211</v>
      </c>
      <c r="B125" s="10">
        <v>45309.118055555497</v>
      </c>
      <c r="C125" t="s">
        <v>58</v>
      </c>
      <c r="D125" t="s">
        <v>80</v>
      </c>
      <c r="E125">
        <v>5</v>
      </c>
      <c r="F125">
        <v>904.6</v>
      </c>
      <c r="G125">
        <v>10</v>
      </c>
      <c r="H125" t="s">
        <v>75</v>
      </c>
      <c r="I125" t="s">
        <v>165</v>
      </c>
    </row>
    <row r="126" spans="1:9" ht="15" customHeight="1" x14ac:dyDescent="0.3">
      <c r="A126" t="s">
        <v>212</v>
      </c>
      <c r="B126" s="10">
        <v>45307.954861111102</v>
      </c>
      <c r="C126" t="s">
        <v>71</v>
      </c>
      <c r="D126" t="s">
        <v>59</v>
      </c>
      <c r="E126">
        <v>4</v>
      </c>
      <c r="F126">
        <v>780.56</v>
      </c>
      <c r="G126">
        <v>10</v>
      </c>
      <c r="H126" t="s">
        <v>85</v>
      </c>
      <c r="I126" t="s">
        <v>87</v>
      </c>
    </row>
    <row r="127" spans="1:9" ht="15" customHeight="1" x14ac:dyDescent="0.3">
      <c r="A127" t="s">
        <v>213</v>
      </c>
      <c r="B127" s="10">
        <v>45306.005555555603</v>
      </c>
      <c r="C127" t="s">
        <v>74</v>
      </c>
      <c r="D127" t="s">
        <v>55</v>
      </c>
      <c r="E127">
        <v>3</v>
      </c>
      <c r="F127">
        <v>291.76</v>
      </c>
      <c r="G127">
        <v>15</v>
      </c>
      <c r="H127" t="s">
        <v>75</v>
      </c>
      <c r="I127" t="s">
        <v>69</v>
      </c>
    </row>
    <row r="128" spans="1:9" ht="15" customHeight="1" x14ac:dyDescent="0.3">
      <c r="A128" t="s">
        <v>214</v>
      </c>
      <c r="B128" s="10">
        <v>45321.995833333298</v>
      </c>
      <c r="C128" t="s">
        <v>54</v>
      </c>
      <c r="D128" t="s">
        <v>62</v>
      </c>
      <c r="E128">
        <v>4</v>
      </c>
      <c r="F128">
        <v>679.7</v>
      </c>
      <c r="G128">
        <v>10</v>
      </c>
      <c r="H128" t="s">
        <v>75</v>
      </c>
      <c r="I128" t="s">
        <v>90</v>
      </c>
    </row>
    <row r="129" spans="1:9" ht="15" customHeight="1" x14ac:dyDescent="0.3">
      <c r="A129" t="s">
        <v>215</v>
      </c>
      <c r="B129" s="10">
        <v>45320.400694444397</v>
      </c>
      <c r="C129" t="s">
        <v>74</v>
      </c>
      <c r="D129" t="s">
        <v>50</v>
      </c>
      <c r="E129">
        <v>5</v>
      </c>
      <c r="F129">
        <v>838.25</v>
      </c>
      <c r="G129">
        <v>0</v>
      </c>
      <c r="H129" t="s">
        <v>51</v>
      </c>
      <c r="I129" t="s">
        <v>125</v>
      </c>
    </row>
    <row r="130" spans="1:9" ht="15" customHeight="1" x14ac:dyDescent="0.3">
      <c r="A130" t="s">
        <v>216</v>
      </c>
      <c r="B130" s="10">
        <v>45312</v>
      </c>
      <c r="C130" t="s">
        <v>74</v>
      </c>
      <c r="D130" t="s">
        <v>55</v>
      </c>
      <c r="E130">
        <v>4</v>
      </c>
      <c r="F130">
        <v>518.95000000000005</v>
      </c>
      <c r="G130">
        <v>15</v>
      </c>
      <c r="H130" t="s">
        <v>63</v>
      </c>
      <c r="I130" t="s">
        <v>56</v>
      </c>
    </row>
    <row r="131" spans="1:9" ht="15" customHeight="1" x14ac:dyDescent="0.3">
      <c r="A131" t="s">
        <v>217</v>
      </c>
      <c r="B131" s="10">
        <v>45318.184722222199</v>
      </c>
      <c r="C131" t="s">
        <v>54</v>
      </c>
      <c r="D131" t="s">
        <v>62</v>
      </c>
      <c r="E131">
        <v>2</v>
      </c>
      <c r="F131">
        <v>115.58</v>
      </c>
      <c r="G131">
        <v>15</v>
      </c>
      <c r="H131" t="s">
        <v>85</v>
      </c>
      <c r="I131" t="s">
        <v>141</v>
      </c>
    </row>
    <row r="132" spans="1:9" ht="15" customHeight="1" x14ac:dyDescent="0.3">
      <c r="A132" t="s">
        <v>218</v>
      </c>
      <c r="B132" s="10">
        <v>45322.095833333296</v>
      </c>
      <c r="C132" t="s">
        <v>74</v>
      </c>
      <c r="D132" t="s">
        <v>59</v>
      </c>
      <c r="E132">
        <v>5</v>
      </c>
      <c r="F132">
        <v>569.64</v>
      </c>
      <c r="G132">
        <v>10</v>
      </c>
      <c r="H132" t="s">
        <v>66</v>
      </c>
      <c r="I132" t="s">
        <v>87</v>
      </c>
    </row>
    <row r="133" spans="1:9" ht="15" customHeight="1" x14ac:dyDescent="0.3">
      <c r="A133" t="s">
        <v>219</v>
      </c>
      <c r="B133" s="10">
        <v>45296.108333333301</v>
      </c>
      <c r="C133" t="s">
        <v>54</v>
      </c>
      <c r="D133" t="s">
        <v>80</v>
      </c>
      <c r="E133">
        <v>1</v>
      </c>
      <c r="F133">
        <v>118.19</v>
      </c>
      <c r="G133">
        <v>15</v>
      </c>
      <c r="H133" t="s">
        <v>75</v>
      </c>
      <c r="I133" t="s">
        <v>165</v>
      </c>
    </row>
    <row r="134" spans="1:9" ht="15" customHeight="1" x14ac:dyDescent="0.3">
      <c r="A134" t="s">
        <v>220</v>
      </c>
      <c r="B134" s="10">
        <v>45294.362500000003</v>
      </c>
      <c r="C134" t="s">
        <v>58</v>
      </c>
      <c r="D134" t="s">
        <v>55</v>
      </c>
      <c r="E134">
        <v>2</v>
      </c>
      <c r="F134">
        <v>70.64</v>
      </c>
      <c r="G134">
        <v>20</v>
      </c>
      <c r="H134" t="s">
        <v>75</v>
      </c>
      <c r="I134" t="s">
        <v>128</v>
      </c>
    </row>
    <row r="135" spans="1:9" ht="15" customHeight="1" x14ac:dyDescent="0.3">
      <c r="A135" t="s">
        <v>221</v>
      </c>
      <c r="B135" s="10">
        <v>45300.041666666701</v>
      </c>
      <c r="C135" t="s">
        <v>49</v>
      </c>
      <c r="D135" t="s">
        <v>62</v>
      </c>
      <c r="E135">
        <v>1</v>
      </c>
      <c r="F135">
        <v>109.53</v>
      </c>
      <c r="G135">
        <v>15</v>
      </c>
      <c r="H135" t="s">
        <v>75</v>
      </c>
      <c r="I135" t="s">
        <v>94</v>
      </c>
    </row>
    <row r="136" spans="1:9" ht="15" customHeight="1" x14ac:dyDescent="0.3">
      <c r="A136" t="s">
        <v>222</v>
      </c>
      <c r="B136" s="10">
        <v>45319.527777777803</v>
      </c>
      <c r="C136" t="s">
        <v>74</v>
      </c>
      <c r="D136" t="s">
        <v>80</v>
      </c>
      <c r="E136">
        <v>2</v>
      </c>
      <c r="F136">
        <v>151.28</v>
      </c>
      <c r="G136">
        <v>5</v>
      </c>
      <c r="H136" t="s">
        <v>75</v>
      </c>
      <c r="I136" t="s">
        <v>114</v>
      </c>
    </row>
    <row r="137" spans="1:9" ht="15" customHeight="1" x14ac:dyDescent="0.3">
      <c r="A137" t="s">
        <v>223</v>
      </c>
      <c r="B137" s="10">
        <v>45321.272916666698</v>
      </c>
      <c r="C137" t="s">
        <v>49</v>
      </c>
      <c r="D137" t="s">
        <v>59</v>
      </c>
      <c r="E137">
        <v>4</v>
      </c>
      <c r="F137">
        <v>355.99</v>
      </c>
      <c r="G137">
        <v>15</v>
      </c>
      <c r="H137" t="s">
        <v>66</v>
      </c>
      <c r="I137" t="s">
        <v>76</v>
      </c>
    </row>
    <row r="138" spans="1:9" ht="15" customHeight="1" x14ac:dyDescent="0.3">
      <c r="A138" t="s">
        <v>224</v>
      </c>
      <c r="B138" s="10">
        <v>45321.152777777803</v>
      </c>
      <c r="C138" t="s">
        <v>71</v>
      </c>
      <c r="D138" t="s">
        <v>50</v>
      </c>
      <c r="E138">
        <v>5</v>
      </c>
      <c r="F138">
        <v>494.46</v>
      </c>
      <c r="G138">
        <v>0</v>
      </c>
      <c r="H138" t="s">
        <v>63</v>
      </c>
      <c r="I138" t="s">
        <v>52</v>
      </c>
    </row>
    <row r="139" spans="1:9" ht="15" customHeight="1" x14ac:dyDescent="0.3">
      <c r="A139" t="s">
        <v>225</v>
      </c>
      <c r="B139" s="10">
        <v>45313.039583333302</v>
      </c>
      <c r="C139" t="s">
        <v>58</v>
      </c>
      <c r="D139" t="s">
        <v>59</v>
      </c>
      <c r="E139">
        <v>1</v>
      </c>
      <c r="F139">
        <v>126.66</v>
      </c>
      <c r="G139">
        <v>0</v>
      </c>
      <c r="H139" t="s">
        <v>66</v>
      </c>
      <c r="I139" t="s">
        <v>105</v>
      </c>
    </row>
    <row r="140" spans="1:9" ht="15" customHeight="1" x14ac:dyDescent="0.3">
      <c r="A140" t="s">
        <v>226</v>
      </c>
      <c r="B140" s="10">
        <v>45308.451388888898</v>
      </c>
      <c r="C140" t="s">
        <v>74</v>
      </c>
      <c r="D140" t="s">
        <v>59</v>
      </c>
      <c r="E140">
        <v>1</v>
      </c>
      <c r="F140">
        <v>45.28</v>
      </c>
      <c r="G140">
        <v>10</v>
      </c>
      <c r="H140" t="s">
        <v>85</v>
      </c>
      <c r="I140" t="s">
        <v>98</v>
      </c>
    </row>
    <row r="141" spans="1:9" ht="15" customHeight="1" x14ac:dyDescent="0.3">
      <c r="A141" t="s">
        <v>227</v>
      </c>
      <c r="B141" s="10">
        <v>45311.923611111102</v>
      </c>
      <c r="C141" t="s">
        <v>54</v>
      </c>
      <c r="D141" t="s">
        <v>50</v>
      </c>
      <c r="E141">
        <v>3</v>
      </c>
      <c r="F141">
        <v>341.25</v>
      </c>
      <c r="G141">
        <v>10</v>
      </c>
      <c r="H141" t="s">
        <v>51</v>
      </c>
      <c r="I141" t="s">
        <v>112</v>
      </c>
    </row>
    <row r="142" spans="1:9" ht="15" customHeight="1" x14ac:dyDescent="0.3">
      <c r="A142" t="s">
        <v>228</v>
      </c>
      <c r="B142" s="10">
        <v>45314.072222222203</v>
      </c>
      <c r="C142" t="s">
        <v>71</v>
      </c>
      <c r="D142" t="s">
        <v>62</v>
      </c>
      <c r="E142">
        <v>4</v>
      </c>
      <c r="F142">
        <v>240.01</v>
      </c>
      <c r="G142">
        <v>20</v>
      </c>
      <c r="H142" t="s">
        <v>63</v>
      </c>
      <c r="I142" t="s">
        <v>72</v>
      </c>
    </row>
    <row r="143" spans="1:9" ht="15" customHeight="1" x14ac:dyDescent="0.3">
      <c r="A143" t="s">
        <v>229</v>
      </c>
      <c r="B143" s="10">
        <v>45320.5756944444</v>
      </c>
      <c r="C143" t="s">
        <v>54</v>
      </c>
      <c r="D143" t="s">
        <v>50</v>
      </c>
      <c r="E143">
        <v>2</v>
      </c>
      <c r="F143">
        <v>210.74</v>
      </c>
      <c r="G143">
        <v>20</v>
      </c>
      <c r="H143" t="s">
        <v>75</v>
      </c>
      <c r="I143" t="s">
        <v>67</v>
      </c>
    </row>
    <row r="144" spans="1:9" ht="15" customHeight="1" x14ac:dyDescent="0.3">
      <c r="A144" t="s">
        <v>230</v>
      </c>
      <c r="B144" s="10">
        <v>45310.194444444503</v>
      </c>
      <c r="C144" t="s">
        <v>58</v>
      </c>
      <c r="D144" t="s">
        <v>62</v>
      </c>
      <c r="E144">
        <v>2</v>
      </c>
      <c r="F144">
        <v>86.7</v>
      </c>
      <c r="G144">
        <v>15</v>
      </c>
      <c r="H144" t="s">
        <v>66</v>
      </c>
      <c r="I144" t="s">
        <v>90</v>
      </c>
    </row>
    <row r="145" spans="1:9" ht="15" customHeight="1" x14ac:dyDescent="0.3">
      <c r="A145" t="s">
        <v>231</v>
      </c>
      <c r="B145" s="10">
        <v>45322.100694444503</v>
      </c>
      <c r="C145" t="s">
        <v>71</v>
      </c>
      <c r="D145" t="s">
        <v>55</v>
      </c>
      <c r="E145">
        <v>3</v>
      </c>
      <c r="F145">
        <v>216.22</v>
      </c>
      <c r="G145">
        <v>20</v>
      </c>
      <c r="H145" t="s">
        <v>85</v>
      </c>
      <c r="I145" t="s">
        <v>128</v>
      </c>
    </row>
    <row r="146" spans="1:9" ht="15" customHeight="1" x14ac:dyDescent="0.3">
      <c r="A146" t="s">
        <v>232</v>
      </c>
      <c r="B146" s="10">
        <v>45297.257638888899</v>
      </c>
      <c r="C146" t="s">
        <v>71</v>
      </c>
      <c r="D146" t="s">
        <v>80</v>
      </c>
      <c r="E146">
        <v>4</v>
      </c>
      <c r="F146">
        <v>258.87</v>
      </c>
      <c r="G146">
        <v>10</v>
      </c>
      <c r="H146" t="s">
        <v>63</v>
      </c>
      <c r="I146" t="s">
        <v>109</v>
      </c>
    </row>
    <row r="147" spans="1:9" ht="15" customHeight="1" x14ac:dyDescent="0.3">
      <c r="A147" t="s">
        <v>233</v>
      </c>
      <c r="B147" s="10">
        <v>45315.559027777803</v>
      </c>
      <c r="C147" t="s">
        <v>54</v>
      </c>
      <c r="D147" t="s">
        <v>50</v>
      </c>
      <c r="E147">
        <v>5</v>
      </c>
      <c r="F147">
        <v>256.73</v>
      </c>
      <c r="G147">
        <v>20</v>
      </c>
      <c r="H147" t="s">
        <v>66</v>
      </c>
      <c r="I147" t="s">
        <v>132</v>
      </c>
    </row>
    <row r="148" spans="1:9" ht="15" customHeight="1" x14ac:dyDescent="0.3">
      <c r="A148" t="s">
        <v>234</v>
      </c>
      <c r="B148" s="10">
        <v>45319.938888888901</v>
      </c>
      <c r="C148" t="s">
        <v>49</v>
      </c>
      <c r="D148" t="s">
        <v>55</v>
      </c>
      <c r="E148">
        <v>1</v>
      </c>
      <c r="F148">
        <v>192.09</v>
      </c>
      <c r="G148">
        <v>0</v>
      </c>
      <c r="H148" t="s">
        <v>75</v>
      </c>
      <c r="I148" t="s">
        <v>128</v>
      </c>
    </row>
    <row r="149" spans="1:9" ht="15" customHeight="1" x14ac:dyDescent="0.3">
      <c r="A149" t="s">
        <v>235</v>
      </c>
      <c r="B149" s="10">
        <v>45307.2097222222</v>
      </c>
      <c r="C149" t="s">
        <v>54</v>
      </c>
      <c r="D149" t="s">
        <v>55</v>
      </c>
      <c r="E149">
        <v>5</v>
      </c>
      <c r="F149">
        <v>77.56</v>
      </c>
      <c r="G149">
        <v>15</v>
      </c>
      <c r="H149" t="s">
        <v>51</v>
      </c>
      <c r="I149" t="s">
        <v>78</v>
      </c>
    </row>
    <row r="150" spans="1:9" ht="15" customHeight="1" x14ac:dyDescent="0.3">
      <c r="A150" t="s">
        <v>236</v>
      </c>
      <c r="B150" s="10">
        <v>45315.162499999999</v>
      </c>
      <c r="C150" t="s">
        <v>58</v>
      </c>
      <c r="D150" t="s">
        <v>50</v>
      </c>
      <c r="E150">
        <v>3</v>
      </c>
      <c r="F150">
        <v>486.91</v>
      </c>
      <c r="G150">
        <v>15</v>
      </c>
      <c r="H150" t="s">
        <v>85</v>
      </c>
      <c r="I150" t="s">
        <v>132</v>
      </c>
    </row>
    <row r="151" spans="1:9" ht="15" customHeight="1" x14ac:dyDescent="0.3">
      <c r="A151" t="s">
        <v>237</v>
      </c>
      <c r="B151" s="10">
        <v>45293.922222222202</v>
      </c>
      <c r="C151" t="s">
        <v>49</v>
      </c>
      <c r="D151" t="s">
        <v>80</v>
      </c>
      <c r="E151">
        <v>4</v>
      </c>
      <c r="F151">
        <v>291.51</v>
      </c>
      <c r="G151">
        <v>10</v>
      </c>
      <c r="H151" t="s">
        <v>85</v>
      </c>
      <c r="I151" t="s">
        <v>165</v>
      </c>
    </row>
    <row r="152" spans="1:9" ht="15" customHeight="1" x14ac:dyDescent="0.3">
      <c r="A152" t="s">
        <v>238</v>
      </c>
      <c r="B152" s="10">
        <v>45317.051388888904</v>
      </c>
      <c r="C152" t="s">
        <v>58</v>
      </c>
      <c r="D152" t="s">
        <v>80</v>
      </c>
      <c r="E152">
        <v>2</v>
      </c>
      <c r="F152">
        <v>311</v>
      </c>
      <c r="G152">
        <v>10</v>
      </c>
      <c r="H152" t="s">
        <v>75</v>
      </c>
      <c r="I152" t="s">
        <v>165</v>
      </c>
    </row>
    <row r="153" spans="1:9" ht="15" customHeight="1" x14ac:dyDescent="0.3">
      <c r="A153" t="s">
        <v>239</v>
      </c>
      <c r="B153" s="10">
        <v>45322.843055555597</v>
      </c>
      <c r="C153" t="s">
        <v>54</v>
      </c>
      <c r="D153" t="s">
        <v>59</v>
      </c>
      <c r="E153">
        <v>3</v>
      </c>
      <c r="F153">
        <v>183.74</v>
      </c>
      <c r="G153">
        <v>15</v>
      </c>
      <c r="H153" t="s">
        <v>66</v>
      </c>
      <c r="I153" t="s">
        <v>105</v>
      </c>
    </row>
    <row r="154" spans="1:9" ht="15" customHeight="1" x14ac:dyDescent="0.3">
      <c r="A154" t="s">
        <v>240</v>
      </c>
      <c r="B154" s="10">
        <v>45321.334027777797</v>
      </c>
      <c r="C154" t="s">
        <v>49</v>
      </c>
      <c r="D154" t="s">
        <v>62</v>
      </c>
      <c r="E154">
        <v>4</v>
      </c>
      <c r="F154">
        <v>145.65</v>
      </c>
      <c r="G154">
        <v>10</v>
      </c>
      <c r="H154" t="s">
        <v>75</v>
      </c>
      <c r="I154" t="s">
        <v>141</v>
      </c>
    </row>
    <row r="155" spans="1:9" ht="15" customHeight="1" x14ac:dyDescent="0.3">
      <c r="A155" t="s">
        <v>241</v>
      </c>
      <c r="B155" s="10">
        <v>45311.693055555603</v>
      </c>
      <c r="C155" t="s">
        <v>54</v>
      </c>
      <c r="D155" t="s">
        <v>59</v>
      </c>
      <c r="E155">
        <v>1</v>
      </c>
      <c r="F155">
        <v>171.02</v>
      </c>
      <c r="G155">
        <v>10</v>
      </c>
      <c r="H155" t="s">
        <v>51</v>
      </c>
      <c r="I155" t="s">
        <v>76</v>
      </c>
    </row>
    <row r="156" spans="1:9" ht="15" customHeight="1" x14ac:dyDescent="0.3">
      <c r="A156" t="s">
        <v>242</v>
      </c>
      <c r="B156" s="10">
        <v>45316.470138888901</v>
      </c>
      <c r="C156" t="s">
        <v>71</v>
      </c>
      <c r="D156" t="s">
        <v>50</v>
      </c>
      <c r="E156">
        <v>3</v>
      </c>
      <c r="F156">
        <v>176.4</v>
      </c>
      <c r="G156">
        <v>10</v>
      </c>
      <c r="H156" t="s">
        <v>63</v>
      </c>
      <c r="I156" t="s">
        <v>132</v>
      </c>
    </row>
    <row r="157" spans="1:9" ht="15" customHeight="1" x14ac:dyDescent="0.3">
      <c r="A157" t="s">
        <v>243</v>
      </c>
      <c r="B157" s="10">
        <v>45311.211805555598</v>
      </c>
      <c r="C157" t="s">
        <v>54</v>
      </c>
      <c r="D157" t="s">
        <v>59</v>
      </c>
      <c r="E157">
        <v>2</v>
      </c>
      <c r="F157">
        <v>335.45</v>
      </c>
      <c r="G157">
        <v>20</v>
      </c>
      <c r="H157" t="s">
        <v>51</v>
      </c>
      <c r="I157" t="s">
        <v>60</v>
      </c>
    </row>
    <row r="158" spans="1:9" ht="15" customHeight="1" x14ac:dyDescent="0.3">
      <c r="A158" t="s">
        <v>244</v>
      </c>
      <c r="B158" s="10">
        <v>45300.785416666702</v>
      </c>
      <c r="C158" t="s">
        <v>49</v>
      </c>
      <c r="D158" t="s">
        <v>80</v>
      </c>
      <c r="E158">
        <v>3</v>
      </c>
      <c r="F158">
        <v>486.17</v>
      </c>
      <c r="G158">
        <v>5</v>
      </c>
      <c r="H158" t="s">
        <v>66</v>
      </c>
      <c r="I158" t="s">
        <v>109</v>
      </c>
    </row>
    <row r="159" spans="1:9" ht="15" customHeight="1" x14ac:dyDescent="0.3">
      <c r="A159" t="s">
        <v>245</v>
      </c>
      <c r="B159" s="10">
        <v>45294.324999999997</v>
      </c>
      <c r="C159" t="s">
        <v>58</v>
      </c>
      <c r="D159" t="s">
        <v>62</v>
      </c>
      <c r="E159">
        <v>4</v>
      </c>
      <c r="F159">
        <v>73.540000000000006</v>
      </c>
      <c r="G159">
        <v>5</v>
      </c>
      <c r="H159" t="s">
        <v>63</v>
      </c>
      <c r="I159" t="s">
        <v>94</v>
      </c>
    </row>
    <row r="160" spans="1:9" ht="15" customHeight="1" x14ac:dyDescent="0.3">
      <c r="A160" t="s">
        <v>246</v>
      </c>
      <c r="B160" s="10">
        <v>45292.956250000003</v>
      </c>
      <c r="C160" t="s">
        <v>74</v>
      </c>
      <c r="D160" t="s">
        <v>62</v>
      </c>
      <c r="E160">
        <v>2</v>
      </c>
      <c r="F160">
        <v>273.48</v>
      </c>
      <c r="G160">
        <v>15</v>
      </c>
      <c r="H160" t="s">
        <v>75</v>
      </c>
      <c r="I160" t="s">
        <v>90</v>
      </c>
    </row>
    <row r="161" spans="1:9" ht="15" customHeight="1" x14ac:dyDescent="0.3">
      <c r="A161" t="s">
        <v>247</v>
      </c>
      <c r="B161" s="10">
        <v>45304.425694444399</v>
      </c>
      <c r="C161" t="s">
        <v>71</v>
      </c>
      <c r="D161" t="s">
        <v>50</v>
      </c>
      <c r="E161">
        <v>1</v>
      </c>
      <c r="F161">
        <v>138.36000000000001</v>
      </c>
      <c r="G161">
        <v>15</v>
      </c>
      <c r="H161" t="s">
        <v>85</v>
      </c>
      <c r="I161" t="s">
        <v>125</v>
      </c>
    </row>
    <row r="162" spans="1:9" ht="15" customHeight="1" x14ac:dyDescent="0.3">
      <c r="A162" t="s">
        <v>248</v>
      </c>
      <c r="B162" s="10">
        <v>45311.377777777801</v>
      </c>
      <c r="C162" t="s">
        <v>71</v>
      </c>
      <c r="D162" t="s">
        <v>80</v>
      </c>
      <c r="E162">
        <v>3</v>
      </c>
      <c r="F162">
        <v>317.17</v>
      </c>
      <c r="G162">
        <v>20</v>
      </c>
      <c r="H162" t="s">
        <v>85</v>
      </c>
      <c r="I162" t="s">
        <v>121</v>
      </c>
    </row>
    <row r="163" spans="1:9" ht="15" customHeight="1" x14ac:dyDescent="0.3">
      <c r="A163" t="s">
        <v>249</v>
      </c>
      <c r="B163" s="10">
        <v>45292.3840277778</v>
      </c>
      <c r="C163" t="s">
        <v>71</v>
      </c>
      <c r="D163" t="s">
        <v>55</v>
      </c>
      <c r="E163">
        <v>4</v>
      </c>
      <c r="F163">
        <v>752.53</v>
      </c>
      <c r="G163">
        <v>0</v>
      </c>
      <c r="H163" t="s">
        <v>66</v>
      </c>
      <c r="I163" t="s">
        <v>128</v>
      </c>
    </row>
    <row r="164" spans="1:9" ht="15" customHeight="1" x14ac:dyDescent="0.3">
      <c r="A164" t="s">
        <v>250</v>
      </c>
      <c r="B164" s="10">
        <v>45321.876388888901</v>
      </c>
      <c r="C164" t="s">
        <v>74</v>
      </c>
      <c r="D164" t="s">
        <v>62</v>
      </c>
      <c r="E164">
        <v>1</v>
      </c>
      <c r="F164">
        <v>112.47</v>
      </c>
      <c r="G164">
        <v>5</v>
      </c>
      <c r="H164" t="s">
        <v>66</v>
      </c>
      <c r="I164" t="s">
        <v>64</v>
      </c>
    </row>
    <row r="165" spans="1:9" ht="15" customHeight="1" x14ac:dyDescent="0.3">
      <c r="A165" t="s">
        <v>251</v>
      </c>
      <c r="B165" s="10">
        <v>45311.195138888899</v>
      </c>
      <c r="C165" t="s">
        <v>54</v>
      </c>
      <c r="D165" t="s">
        <v>80</v>
      </c>
      <c r="E165">
        <v>4</v>
      </c>
      <c r="F165">
        <v>480.76</v>
      </c>
      <c r="G165">
        <v>10</v>
      </c>
      <c r="H165" t="s">
        <v>63</v>
      </c>
      <c r="I165" t="s">
        <v>81</v>
      </c>
    </row>
    <row r="166" spans="1:9" ht="15" customHeight="1" x14ac:dyDescent="0.3">
      <c r="A166" t="s">
        <v>252</v>
      </c>
      <c r="B166" s="10">
        <v>45322.626388888901</v>
      </c>
      <c r="C166" t="s">
        <v>58</v>
      </c>
      <c r="D166" t="s">
        <v>62</v>
      </c>
      <c r="E166">
        <v>1</v>
      </c>
      <c r="F166">
        <v>129.99</v>
      </c>
      <c r="G166">
        <v>10</v>
      </c>
      <c r="H166" t="s">
        <v>63</v>
      </c>
      <c r="I166" t="s">
        <v>90</v>
      </c>
    </row>
    <row r="167" spans="1:9" ht="15" customHeight="1" x14ac:dyDescent="0.3">
      <c r="A167" t="s">
        <v>253</v>
      </c>
      <c r="B167" s="10">
        <v>45313.394444444399</v>
      </c>
      <c r="C167" t="s">
        <v>58</v>
      </c>
      <c r="D167" t="s">
        <v>59</v>
      </c>
      <c r="E167">
        <v>2</v>
      </c>
      <c r="F167">
        <v>92.81</v>
      </c>
      <c r="G167">
        <v>15</v>
      </c>
      <c r="H167" t="s">
        <v>51</v>
      </c>
      <c r="I167" t="s">
        <v>76</v>
      </c>
    </row>
    <row r="168" spans="1:9" ht="15" customHeight="1" x14ac:dyDescent="0.3">
      <c r="A168" t="s">
        <v>254</v>
      </c>
      <c r="B168" s="10">
        <v>45292.4</v>
      </c>
      <c r="C168" t="s">
        <v>71</v>
      </c>
      <c r="D168" t="s">
        <v>50</v>
      </c>
      <c r="E168">
        <v>3</v>
      </c>
      <c r="F168">
        <v>416.28</v>
      </c>
      <c r="G168">
        <v>0</v>
      </c>
      <c r="H168" t="s">
        <v>85</v>
      </c>
      <c r="I168" t="s">
        <v>125</v>
      </c>
    </row>
    <row r="169" spans="1:9" ht="15" customHeight="1" x14ac:dyDescent="0.3">
      <c r="A169" t="s">
        <v>255</v>
      </c>
      <c r="B169" s="10">
        <v>45302.315277777801</v>
      </c>
      <c r="C169" t="s">
        <v>49</v>
      </c>
      <c r="D169" t="s">
        <v>59</v>
      </c>
      <c r="E169">
        <v>2</v>
      </c>
      <c r="F169">
        <v>335.42</v>
      </c>
      <c r="G169">
        <v>20</v>
      </c>
      <c r="H169" t="s">
        <v>51</v>
      </c>
      <c r="I169" t="s">
        <v>87</v>
      </c>
    </row>
    <row r="170" spans="1:9" ht="15" customHeight="1" x14ac:dyDescent="0.3">
      <c r="A170" t="s">
        <v>256</v>
      </c>
      <c r="B170" s="10">
        <v>45311.340277777803</v>
      </c>
      <c r="C170" t="s">
        <v>58</v>
      </c>
      <c r="D170" t="s">
        <v>80</v>
      </c>
      <c r="E170">
        <v>3</v>
      </c>
      <c r="F170">
        <v>594.16999999999996</v>
      </c>
      <c r="G170">
        <v>0</v>
      </c>
      <c r="H170" t="s">
        <v>63</v>
      </c>
      <c r="I170" t="s">
        <v>121</v>
      </c>
    </row>
    <row r="171" spans="1:9" ht="15" customHeight="1" x14ac:dyDescent="0.3">
      <c r="A171" t="s">
        <v>257</v>
      </c>
      <c r="B171" s="10">
        <v>45306.441666666702</v>
      </c>
      <c r="C171" t="s">
        <v>49</v>
      </c>
      <c r="D171" t="s">
        <v>62</v>
      </c>
      <c r="E171">
        <v>2</v>
      </c>
      <c r="F171">
        <v>264.35000000000002</v>
      </c>
      <c r="G171">
        <v>5</v>
      </c>
      <c r="H171" t="s">
        <v>75</v>
      </c>
      <c r="I171" t="s">
        <v>64</v>
      </c>
    </row>
    <row r="172" spans="1:9" ht="15" customHeight="1" x14ac:dyDescent="0.3">
      <c r="A172" t="s">
        <v>258</v>
      </c>
      <c r="B172" s="10">
        <v>45308.787499999999</v>
      </c>
      <c r="C172" t="s">
        <v>54</v>
      </c>
      <c r="D172" t="s">
        <v>59</v>
      </c>
      <c r="E172">
        <v>1</v>
      </c>
      <c r="F172">
        <v>63.12</v>
      </c>
      <c r="G172">
        <v>5</v>
      </c>
      <c r="H172" t="s">
        <v>85</v>
      </c>
      <c r="I172" t="s">
        <v>105</v>
      </c>
    </row>
    <row r="173" spans="1:9" ht="15" customHeight="1" x14ac:dyDescent="0.3">
      <c r="A173" t="s">
        <v>259</v>
      </c>
      <c r="B173" s="10">
        <v>45317.414583333302</v>
      </c>
      <c r="C173" t="s">
        <v>49</v>
      </c>
      <c r="D173" t="s">
        <v>50</v>
      </c>
      <c r="E173">
        <v>4</v>
      </c>
      <c r="F173">
        <v>377.81</v>
      </c>
      <c r="G173">
        <v>15</v>
      </c>
      <c r="H173" t="s">
        <v>75</v>
      </c>
      <c r="I173" t="s">
        <v>132</v>
      </c>
    </row>
    <row r="174" spans="1:9" ht="15" customHeight="1" x14ac:dyDescent="0.3">
      <c r="A174" t="s">
        <v>260</v>
      </c>
      <c r="B174" s="10">
        <v>45292.777083333298</v>
      </c>
      <c r="C174" t="s">
        <v>71</v>
      </c>
      <c r="D174" t="s">
        <v>55</v>
      </c>
      <c r="E174">
        <v>5</v>
      </c>
      <c r="F174">
        <v>894.96</v>
      </c>
      <c r="G174">
        <v>5</v>
      </c>
      <c r="H174" t="s">
        <v>85</v>
      </c>
      <c r="I174" t="s">
        <v>128</v>
      </c>
    </row>
    <row r="175" spans="1:9" ht="15" customHeight="1" x14ac:dyDescent="0.3">
      <c r="A175" t="s">
        <v>261</v>
      </c>
      <c r="B175" s="10">
        <v>45295.534027777801</v>
      </c>
      <c r="C175" t="s">
        <v>58</v>
      </c>
      <c r="D175" t="s">
        <v>59</v>
      </c>
      <c r="E175">
        <v>2</v>
      </c>
      <c r="F175">
        <v>201.87</v>
      </c>
      <c r="G175">
        <v>20</v>
      </c>
      <c r="H175" t="s">
        <v>85</v>
      </c>
      <c r="I175" t="s">
        <v>98</v>
      </c>
    </row>
    <row r="176" spans="1:9" ht="15" customHeight="1" x14ac:dyDescent="0.3">
      <c r="A176" t="s">
        <v>262</v>
      </c>
      <c r="B176" s="10">
        <v>45298.279166666704</v>
      </c>
      <c r="C176" t="s">
        <v>49</v>
      </c>
      <c r="D176" t="s">
        <v>80</v>
      </c>
      <c r="E176">
        <v>4</v>
      </c>
      <c r="F176">
        <v>45.97</v>
      </c>
      <c r="G176">
        <v>10</v>
      </c>
      <c r="H176" t="s">
        <v>75</v>
      </c>
      <c r="I176" t="s">
        <v>121</v>
      </c>
    </row>
    <row r="177" spans="1:9" ht="15" customHeight="1" x14ac:dyDescent="0.3">
      <c r="A177" t="s">
        <v>263</v>
      </c>
      <c r="B177" s="10">
        <v>45298.540972222203</v>
      </c>
      <c r="C177" t="s">
        <v>74</v>
      </c>
      <c r="D177" t="s">
        <v>50</v>
      </c>
      <c r="E177">
        <v>1</v>
      </c>
      <c r="F177">
        <v>173.93</v>
      </c>
      <c r="G177">
        <v>15</v>
      </c>
      <c r="H177" t="s">
        <v>51</v>
      </c>
      <c r="I177" t="s">
        <v>112</v>
      </c>
    </row>
    <row r="178" spans="1:9" ht="15" customHeight="1" x14ac:dyDescent="0.3">
      <c r="A178" t="s">
        <v>264</v>
      </c>
      <c r="B178" s="10">
        <v>45315.256944444503</v>
      </c>
      <c r="C178" t="s">
        <v>71</v>
      </c>
      <c r="D178" t="s">
        <v>50</v>
      </c>
      <c r="E178">
        <v>2</v>
      </c>
      <c r="F178">
        <v>181.07</v>
      </c>
      <c r="G178">
        <v>10</v>
      </c>
      <c r="H178" t="s">
        <v>85</v>
      </c>
      <c r="I178" t="s">
        <v>132</v>
      </c>
    </row>
    <row r="179" spans="1:9" ht="15" customHeight="1" x14ac:dyDescent="0.3">
      <c r="A179" t="s">
        <v>265</v>
      </c>
      <c r="B179" s="10">
        <v>45322.774305555497</v>
      </c>
      <c r="C179" t="s">
        <v>71</v>
      </c>
      <c r="D179" t="s">
        <v>59</v>
      </c>
      <c r="E179">
        <v>5</v>
      </c>
      <c r="F179">
        <v>479.62</v>
      </c>
      <c r="G179">
        <v>20</v>
      </c>
      <c r="H179" t="s">
        <v>85</v>
      </c>
      <c r="I179" t="s">
        <v>60</v>
      </c>
    </row>
    <row r="180" spans="1:9" ht="15" customHeight="1" x14ac:dyDescent="0.3">
      <c r="A180" t="s">
        <v>266</v>
      </c>
      <c r="B180" s="10">
        <v>45313.583333333299</v>
      </c>
      <c r="C180" t="s">
        <v>74</v>
      </c>
      <c r="D180" t="s">
        <v>62</v>
      </c>
      <c r="E180">
        <v>4</v>
      </c>
      <c r="F180">
        <v>213.16</v>
      </c>
      <c r="G180">
        <v>5</v>
      </c>
      <c r="H180" t="s">
        <v>75</v>
      </c>
      <c r="I180" t="s">
        <v>72</v>
      </c>
    </row>
    <row r="181" spans="1:9" ht="15" customHeight="1" x14ac:dyDescent="0.3">
      <c r="A181" t="s">
        <v>267</v>
      </c>
      <c r="B181" s="10">
        <v>45319.829861111102</v>
      </c>
      <c r="C181" t="s">
        <v>49</v>
      </c>
      <c r="D181" t="s">
        <v>80</v>
      </c>
      <c r="E181">
        <v>3</v>
      </c>
      <c r="F181">
        <v>252.88</v>
      </c>
      <c r="G181">
        <v>20</v>
      </c>
      <c r="H181" t="s">
        <v>51</v>
      </c>
      <c r="I181" t="s">
        <v>165</v>
      </c>
    </row>
    <row r="182" spans="1:9" ht="15" customHeight="1" x14ac:dyDescent="0.3">
      <c r="A182" t="s">
        <v>268</v>
      </c>
      <c r="B182" s="10">
        <v>45294.360416666699</v>
      </c>
      <c r="C182" t="s">
        <v>74</v>
      </c>
      <c r="D182" t="s">
        <v>50</v>
      </c>
      <c r="E182">
        <v>4</v>
      </c>
      <c r="F182">
        <v>460.37</v>
      </c>
      <c r="G182">
        <v>0</v>
      </c>
      <c r="H182" t="s">
        <v>66</v>
      </c>
      <c r="I182" t="s">
        <v>125</v>
      </c>
    </row>
    <row r="183" spans="1:9" ht="15" customHeight="1" x14ac:dyDescent="0.3">
      <c r="A183" t="s">
        <v>269</v>
      </c>
      <c r="B183" s="10">
        <v>45306.576388888898</v>
      </c>
      <c r="C183" t="s">
        <v>49</v>
      </c>
      <c r="D183" t="s">
        <v>55</v>
      </c>
      <c r="E183">
        <v>5</v>
      </c>
      <c r="F183">
        <v>95.25</v>
      </c>
      <c r="G183">
        <v>10</v>
      </c>
      <c r="H183" t="s">
        <v>51</v>
      </c>
      <c r="I183" t="s">
        <v>128</v>
      </c>
    </row>
    <row r="184" spans="1:9" ht="15" customHeight="1" x14ac:dyDescent="0.3">
      <c r="A184" t="s">
        <v>270</v>
      </c>
      <c r="B184" s="10">
        <v>45303.339583333298</v>
      </c>
      <c r="C184" t="s">
        <v>71</v>
      </c>
      <c r="D184" t="s">
        <v>55</v>
      </c>
      <c r="E184">
        <v>2</v>
      </c>
      <c r="F184">
        <v>307.52999999999997</v>
      </c>
      <c r="G184">
        <v>15</v>
      </c>
      <c r="H184" t="s">
        <v>66</v>
      </c>
      <c r="I184" t="s">
        <v>56</v>
      </c>
    </row>
    <row r="185" spans="1:9" ht="15" customHeight="1" x14ac:dyDescent="0.3">
      <c r="A185" t="s">
        <v>271</v>
      </c>
      <c r="B185" s="10">
        <v>45307.386805555601</v>
      </c>
      <c r="C185" t="s">
        <v>74</v>
      </c>
      <c r="D185" t="s">
        <v>55</v>
      </c>
      <c r="E185">
        <v>3</v>
      </c>
      <c r="F185">
        <v>174.65</v>
      </c>
      <c r="G185">
        <v>5</v>
      </c>
      <c r="H185" t="s">
        <v>85</v>
      </c>
      <c r="I185" t="s">
        <v>128</v>
      </c>
    </row>
    <row r="186" spans="1:9" ht="15" customHeight="1" x14ac:dyDescent="0.3">
      <c r="A186" t="s">
        <v>272</v>
      </c>
      <c r="B186" s="10">
        <v>45308.011805555601</v>
      </c>
      <c r="C186" t="s">
        <v>54</v>
      </c>
      <c r="D186" t="s">
        <v>59</v>
      </c>
      <c r="E186">
        <v>1</v>
      </c>
      <c r="F186">
        <v>143.04</v>
      </c>
      <c r="G186">
        <v>5</v>
      </c>
      <c r="H186" t="s">
        <v>51</v>
      </c>
      <c r="I186" t="s">
        <v>98</v>
      </c>
    </row>
    <row r="187" spans="1:9" ht="15" customHeight="1" x14ac:dyDescent="0.3">
      <c r="A187" t="s">
        <v>273</v>
      </c>
      <c r="B187" s="10">
        <v>45317.420138888898</v>
      </c>
      <c r="C187" t="s">
        <v>58</v>
      </c>
      <c r="D187" t="s">
        <v>62</v>
      </c>
      <c r="E187">
        <v>4</v>
      </c>
      <c r="F187">
        <v>257.41000000000003</v>
      </c>
      <c r="G187">
        <v>0</v>
      </c>
      <c r="H187" t="s">
        <v>51</v>
      </c>
      <c r="I187" t="s">
        <v>94</v>
      </c>
    </row>
    <row r="188" spans="1:9" ht="15" customHeight="1" x14ac:dyDescent="0.3">
      <c r="A188" t="s">
        <v>274</v>
      </c>
      <c r="B188" s="10">
        <v>45306.097916666702</v>
      </c>
      <c r="C188" t="s">
        <v>54</v>
      </c>
      <c r="D188" t="s">
        <v>50</v>
      </c>
      <c r="E188">
        <v>3</v>
      </c>
      <c r="F188">
        <v>580.66999999999996</v>
      </c>
      <c r="G188">
        <v>15</v>
      </c>
      <c r="H188" t="s">
        <v>63</v>
      </c>
      <c r="I188" t="s">
        <v>67</v>
      </c>
    </row>
    <row r="189" spans="1:9" ht="15" customHeight="1" x14ac:dyDescent="0.3">
      <c r="A189" t="s">
        <v>275</v>
      </c>
      <c r="B189" s="10">
        <v>45297.433333333298</v>
      </c>
      <c r="C189" t="s">
        <v>58</v>
      </c>
      <c r="D189" t="s">
        <v>80</v>
      </c>
      <c r="E189">
        <v>3</v>
      </c>
      <c r="F189">
        <v>244.29</v>
      </c>
      <c r="G189">
        <v>5</v>
      </c>
      <c r="H189" t="s">
        <v>63</v>
      </c>
      <c r="I189" t="s">
        <v>165</v>
      </c>
    </row>
    <row r="190" spans="1:9" ht="15" customHeight="1" x14ac:dyDescent="0.3">
      <c r="A190" t="s">
        <v>276</v>
      </c>
      <c r="B190" s="10">
        <v>45294.795138888898</v>
      </c>
      <c r="C190" t="s">
        <v>74</v>
      </c>
      <c r="D190" t="s">
        <v>59</v>
      </c>
      <c r="E190">
        <v>3</v>
      </c>
      <c r="F190">
        <v>267.08</v>
      </c>
      <c r="G190">
        <v>0</v>
      </c>
      <c r="H190" t="s">
        <v>66</v>
      </c>
      <c r="I190" t="s">
        <v>98</v>
      </c>
    </row>
    <row r="191" spans="1:9" ht="15" customHeight="1" x14ac:dyDescent="0.3">
      <c r="A191" t="s">
        <v>277</v>
      </c>
      <c r="B191" s="10">
        <v>45309.094444444498</v>
      </c>
      <c r="C191" t="s">
        <v>49</v>
      </c>
      <c r="D191" t="s">
        <v>59</v>
      </c>
      <c r="E191">
        <v>3</v>
      </c>
      <c r="F191">
        <v>44.26</v>
      </c>
      <c r="G191">
        <v>15</v>
      </c>
      <c r="H191" t="s">
        <v>51</v>
      </c>
      <c r="I191" t="s">
        <v>87</v>
      </c>
    </row>
    <row r="192" spans="1:9" ht="15" customHeight="1" x14ac:dyDescent="0.3">
      <c r="A192" t="s">
        <v>278</v>
      </c>
      <c r="B192" s="10">
        <v>45306.997222222199</v>
      </c>
      <c r="C192" t="s">
        <v>54</v>
      </c>
      <c r="D192" t="s">
        <v>55</v>
      </c>
      <c r="E192">
        <v>2</v>
      </c>
      <c r="F192">
        <v>338.01</v>
      </c>
      <c r="G192">
        <v>5</v>
      </c>
      <c r="H192" t="s">
        <v>75</v>
      </c>
      <c r="I192" t="s">
        <v>102</v>
      </c>
    </row>
    <row r="193" spans="1:9" ht="15" customHeight="1" x14ac:dyDescent="0.3">
      <c r="A193" t="s">
        <v>279</v>
      </c>
      <c r="B193" s="10">
        <v>45320.095833333296</v>
      </c>
      <c r="C193" t="s">
        <v>49</v>
      </c>
      <c r="D193" t="s">
        <v>80</v>
      </c>
      <c r="E193">
        <v>3</v>
      </c>
      <c r="F193">
        <v>217.07</v>
      </c>
      <c r="G193">
        <v>0</v>
      </c>
      <c r="H193" t="s">
        <v>51</v>
      </c>
      <c r="I193" t="s">
        <v>114</v>
      </c>
    </row>
    <row r="194" spans="1:9" ht="15" customHeight="1" x14ac:dyDescent="0.3">
      <c r="A194" t="s">
        <v>280</v>
      </c>
      <c r="B194" s="10">
        <v>45294.805555555598</v>
      </c>
      <c r="C194" t="s">
        <v>74</v>
      </c>
      <c r="D194" t="s">
        <v>59</v>
      </c>
      <c r="E194">
        <v>4</v>
      </c>
      <c r="F194">
        <v>500.87</v>
      </c>
      <c r="G194">
        <v>5</v>
      </c>
      <c r="H194" t="s">
        <v>63</v>
      </c>
      <c r="I194" t="s">
        <v>87</v>
      </c>
    </row>
    <row r="195" spans="1:9" ht="15" customHeight="1" x14ac:dyDescent="0.3">
      <c r="A195" t="s">
        <v>281</v>
      </c>
      <c r="B195" s="10">
        <v>45294.452777777798</v>
      </c>
      <c r="C195" t="s">
        <v>54</v>
      </c>
      <c r="D195" t="s">
        <v>80</v>
      </c>
      <c r="E195">
        <v>5</v>
      </c>
      <c r="F195">
        <v>590.08000000000004</v>
      </c>
      <c r="G195">
        <v>5</v>
      </c>
      <c r="H195" t="s">
        <v>66</v>
      </c>
      <c r="I195" t="s">
        <v>109</v>
      </c>
    </row>
    <row r="196" spans="1:9" ht="15" customHeight="1" x14ac:dyDescent="0.3">
      <c r="A196" t="s">
        <v>282</v>
      </c>
      <c r="B196" s="10">
        <v>45318.45</v>
      </c>
      <c r="C196" t="s">
        <v>74</v>
      </c>
      <c r="D196" t="s">
        <v>55</v>
      </c>
      <c r="E196">
        <v>2</v>
      </c>
      <c r="F196">
        <v>199.44</v>
      </c>
      <c r="G196">
        <v>15</v>
      </c>
      <c r="H196" t="s">
        <v>63</v>
      </c>
      <c r="I196" t="s">
        <v>56</v>
      </c>
    </row>
    <row r="197" spans="1:9" ht="15" customHeight="1" x14ac:dyDescent="0.3">
      <c r="A197" t="s">
        <v>283</v>
      </c>
      <c r="B197" s="10">
        <v>45307.538194444503</v>
      </c>
      <c r="C197" t="s">
        <v>58</v>
      </c>
      <c r="D197" t="s">
        <v>55</v>
      </c>
      <c r="E197">
        <v>4</v>
      </c>
      <c r="F197">
        <v>67.459999999999994</v>
      </c>
      <c r="G197">
        <v>15</v>
      </c>
      <c r="H197" t="s">
        <v>85</v>
      </c>
      <c r="I197" t="s">
        <v>102</v>
      </c>
    </row>
    <row r="198" spans="1:9" ht="15" customHeight="1" x14ac:dyDescent="0.3">
      <c r="A198" t="s">
        <v>284</v>
      </c>
      <c r="B198" s="10">
        <v>45302.320833333302</v>
      </c>
      <c r="C198" t="s">
        <v>71</v>
      </c>
      <c r="D198" t="s">
        <v>55</v>
      </c>
      <c r="E198">
        <v>3</v>
      </c>
      <c r="F198">
        <v>153.59</v>
      </c>
      <c r="G198">
        <v>0</v>
      </c>
      <c r="H198" t="s">
        <v>51</v>
      </c>
      <c r="I198" t="s">
        <v>78</v>
      </c>
    </row>
    <row r="199" spans="1:9" ht="15" customHeight="1" x14ac:dyDescent="0.3">
      <c r="A199" t="s">
        <v>285</v>
      </c>
      <c r="B199" s="10">
        <v>45306.786805555603</v>
      </c>
      <c r="C199" t="s">
        <v>71</v>
      </c>
      <c r="D199" t="s">
        <v>55</v>
      </c>
      <c r="E199">
        <v>3</v>
      </c>
      <c r="F199">
        <v>345.25</v>
      </c>
      <c r="G199">
        <v>20</v>
      </c>
      <c r="H199" t="s">
        <v>66</v>
      </c>
      <c r="I199" t="s">
        <v>128</v>
      </c>
    </row>
    <row r="200" spans="1:9" ht="15" customHeight="1" x14ac:dyDescent="0.3">
      <c r="A200" t="s">
        <v>286</v>
      </c>
      <c r="B200" s="10">
        <v>45311.288888888899</v>
      </c>
      <c r="C200" t="s">
        <v>54</v>
      </c>
      <c r="D200" t="s">
        <v>59</v>
      </c>
      <c r="E200">
        <v>3</v>
      </c>
      <c r="F200">
        <v>308.85000000000002</v>
      </c>
      <c r="G200">
        <v>0</v>
      </c>
      <c r="H200" t="s">
        <v>51</v>
      </c>
      <c r="I200" t="s">
        <v>87</v>
      </c>
    </row>
    <row r="201" spans="1:9" ht="15" customHeight="1" x14ac:dyDescent="0.3">
      <c r="A201" t="s">
        <v>287</v>
      </c>
      <c r="B201" s="10">
        <v>45315.637499999997</v>
      </c>
      <c r="C201" t="s">
        <v>54</v>
      </c>
      <c r="D201" t="s">
        <v>62</v>
      </c>
      <c r="E201">
        <v>5</v>
      </c>
      <c r="F201">
        <v>885.84</v>
      </c>
      <c r="G201">
        <v>10</v>
      </c>
      <c r="H201" t="s">
        <v>51</v>
      </c>
      <c r="I201" t="s">
        <v>64</v>
      </c>
    </row>
    <row r="203" spans="1:9" ht="15" customHeight="1" x14ac:dyDescent="0.3">
      <c r="A203" s="9" t="s">
        <v>288</v>
      </c>
    </row>
    <row r="204" spans="1:9" ht="15" customHeight="1" x14ac:dyDescent="0.3">
      <c r="A204" t="s">
        <v>49</v>
      </c>
      <c r="B204" s="11">
        <f>SUMIF(C:C,A204,F:F)</f>
        <v>12159.019999999999</v>
      </c>
    </row>
    <row r="205" spans="1:9" ht="15" customHeight="1" x14ac:dyDescent="0.3">
      <c r="A205" t="s">
        <v>54</v>
      </c>
      <c r="B205" s="11">
        <f>SUMIF(C:C,A205,F:F)</f>
        <v>10920.61</v>
      </c>
    </row>
    <row r="206" spans="1:9" ht="15" customHeight="1" x14ac:dyDescent="0.3">
      <c r="A206" t="s">
        <v>58</v>
      </c>
      <c r="B206" s="11">
        <f>SUMIF(C:C,A206,F:F)</f>
        <v>12400.01</v>
      </c>
    </row>
    <row r="207" spans="1:9" ht="15" customHeight="1" x14ac:dyDescent="0.3">
      <c r="A207" t="s">
        <v>71</v>
      </c>
      <c r="B207" s="11">
        <f>SUMIF(C:C,A207,F:F)</f>
        <v>13164.380000000001</v>
      </c>
    </row>
    <row r="208" spans="1:9" ht="15" customHeight="1" x14ac:dyDescent="0.3">
      <c r="A208" t="s">
        <v>74</v>
      </c>
      <c r="B208" s="11">
        <f>SUMIF(C:C,A208,F:F)</f>
        <v>10962.060000000001</v>
      </c>
    </row>
    <row r="211" spans="1:2" ht="15" customHeight="1" x14ac:dyDescent="0.3">
      <c r="A211" s="9" t="s">
        <v>289</v>
      </c>
    </row>
    <row r="212" spans="1:2" ht="15" customHeight="1" x14ac:dyDescent="0.3">
      <c r="A212" t="s">
        <v>50</v>
      </c>
      <c r="B212" s="11">
        <f>SUMIF(D:D,A212,F:F)</f>
        <v>14093.38</v>
      </c>
    </row>
    <row r="213" spans="1:2" ht="15" customHeight="1" x14ac:dyDescent="0.3">
      <c r="A213" t="s">
        <v>55</v>
      </c>
      <c r="B213" s="11">
        <f>SUMIF(D:D,A213,F:F)</f>
        <v>10913.84</v>
      </c>
    </row>
    <row r="214" spans="1:2" ht="15" customHeight="1" x14ac:dyDescent="0.3">
      <c r="A214" t="s">
        <v>59</v>
      </c>
      <c r="B214" s="11">
        <f>SUMIF(D:D,A214,F:F)</f>
        <v>11916.330000000005</v>
      </c>
    </row>
    <row r="215" spans="1:2" ht="15" customHeight="1" x14ac:dyDescent="0.3">
      <c r="A215" t="s">
        <v>62</v>
      </c>
      <c r="B215" s="11">
        <f>SUMIF(D:D,A215,F:F)</f>
        <v>11616.61</v>
      </c>
    </row>
    <row r="216" spans="1:2" ht="15" customHeight="1" x14ac:dyDescent="0.3">
      <c r="A216" t="s">
        <v>80</v>
      </c>
      <c r="B216" s="11">
        <f>SUMIF(D:D,A216,F:F)</f>
        <v>11065.92</v>
      </c>
    </row>
    <row r="219" spans="1:2" ht="15" customHeight="1" x14ac:dyDescent="0.3">
      <c r="A219" s="9" t="s">
        <v>290</v>
      </c>
    </row>
    <row r="220" spans="1:2" ht="15" customHeight="1" x14ac:dyDescent="0.3">
      <c r="A220" t="s">
        <v>51</v>
      </c>
      <c r="B220" s="11">
        <f>SUMIF(H:H,A220,F:F)</f>
        <v>10090.020000000002</v>
      </c>
    </row>
    <row r="221" spans="1:2" ht="15" customHeight="1" x14ac:dyDescent="0.3">
      <c r="A221" t="s">
        <v>63</v>
      </c>
      <c r="B221" s="11">
        <f>SUMIF(H:H,A221,F:F)</f>
        <v>12763.370000000004</v>
      </c>
    </row>
    <row r="222" spans="1:2" ht="15" customHeight="1" x14ac:dyDescent="0.3">
      <c r="A222" t="s">
        <v>66</v>
      </c>
      <c r="B222" s="11">
        <f>SUMIF(H:H,A222,F:F)</f>
        <v>10506.640000000001</v>
      </c>
    </row>
    <row r="223" spans="1:2" ht="15" customHeight="1" x14ac:dyDescent="0.3">
      <c r="A223" t="s">
        <v>75</v>
      </c>
      <c r="B223" s="11">
        <f>SUMIF(H:H,A223,F:F)</f>
        <v>12669.86</v>
      </c>
    </row>
    <row r="224" spans="1:2" ht="15" customHeight="1" x14ac:dyDescent="0.3">
      <c r="A224" t="s">
        <v>85</v>
      </c>
      <c r="B224" s="11">
        <f>SUMIF(H:H,A224,F:F)</f>
        <v>13576.190000000004</v>
      </c>
    </row>
    <row r="227" spans="1:2" ht="15" customHeight="1" x14ac:dyDescent="0.3">
      <c r="A227" s="9" t="s">
        <v>291</v>
      </c>
    </row>
    <row r="228" spans="1:2" ht="15" customHeight="1" x14ac:dyDescent="0.3">
      <c r="A228">
        <v>1</v>
      </c>
      <c r="B228" s="11">
        <f>SUMIFS($F$2:$F$201,$B$2:$B$201,"&gt;="&amp;DATE(2024,1,1),$B$2:$B$201,"&lt;"&amp;DATE(2024,1,1+1))</f>
        <v>3132.07</v>
      </c>
    </row>
    <row r="229" spans="1:2" ht="15" customHeight="1" x14ac:dyDescent="0.3">
      <c r="A229">
        <v>2</v>
      </c>
      <c r="B229" s="11">
        <f>SUMIFS($F$2:$F$201,$B$2:$B$201,"&gt;="&amp;DATE(2024,1,2),$B$2:$B$201,"&lt;"&amp;DATE(2024,1,2+1))</f>
        <v>657.29</v>
      </c>
    </row>
    <row r="230" spans="1:2" ht="15" customHeight="1" x14ac:dyDescent="0.3">
      <c r="A230">
        <v>3</v>
      </c>
      <c r="B230" s="11">
        <f>SUMIFS($F$2:$F$201,$B$2:$B$201,"&gt;="&amp;DATE(2024,1,3),$B$2:$B$201,"&lt;"&amp;DATE(2024,1,3+1))</f>
        <v>2932.0499999999997</v>
      </c>
    </row>
    <row r="231" spans="1:2" ht="15" customHeight="1" x14ac:dyDescent="0.3">
      <c r="A231">
        <v>4</v>
      </c>
      <c r="B231" s="11">
        <f>SUMIFS($F$2:$F$201,$B$2:$B$201,"&gt;="&amp;DATE(2024,1,4),$B$2:$B$201,"&lt;"&amp;DATE(2024,1,4+1))</f>
        <v>600.3900000000001</v>
      </c>
    </row>
    <row r="232" spans="1:2" ht="15" customHeight="1" x14ac:dyDescent="0.3">
      <c r="A232">
        <v>5</v>
      </c>
      <c r="B232" s="11">
        <f>SUMIFS($F$2:$F$201,$B$2:$B$201,"&gt;="&amp;DATE(2024,1,5),$B$2:$B$201,"&lt;"&amp;DATE(2024,1,5+1))</f>
        <v>811.23</v>
      </c>
    </row>
    <row r="233" spans="1:2" ht="15" customHeight="1" x14ac:dyDescent="0.3">
      <c r="A233">
        <v>6</v>
      </c>
      <c r="B233" s="11">
        <f>SUMIFS($F$2:$F$201,$B$2:$B$201,"&gt;="&amp;DATE(2024,1,6),$B$2:$B$201,"&lt;"&amp;DATE(2024,1,6+1))</f>
        <v>2958.37</v>
      </c>
    </row>
    <row r="234" spans="1:2" ht="15" customHeight="1" x14ac:dyDescent="0.3">
      <c r="A234">
        <v>7</v>
      </c>
      <c r="B234" s="11">
        <f>SUMIFS($F$2:$F$201,$B$2:$B$201,"&gt;="&amp;DATE(2024,1,7),$B$2:$B$201,"&lt;"&amp;DATE(2024,1,7+1))</f>
        <v>1120.9199999999998</v>
      </c>
    </row>
    <row r="235" spans="1:2" ht="15" customHeight="1" x14ac:dyDescent="0.3">
      <c r="A235">
        <v>8</v>
      </c>
      <c r="B235" s="11">
        <f>SUMIFS($F$2:$F$201,$B$2:$B$201,"&gt;="&amp;DATE(2024,1,8),$B$2:$B$201,"&lt;"&amp;DATE(2024,1,8+1))</f>
        <v>821.89</v>
      </c>
    </row>
    <row r="236" spans="1:2" ht="15" customHeight="1" x14ac:dyDescent="0.3">
      <c r="A236">
        <v>9</v>
      </c>
      <c r="B236" s="11">
        <f>SUMIFS($F$2:$F$201,$B$2:$B$201,"&gt;="&amp;DATE(2024,1,9),$B$2:$B$201,"&lt;"&amp;DATE(2024,1,9+1))</f>
        <v>2747.0000000000005</v>
      </c>
    </row>
    <row r="237" spans="1:2" ht="15" customHeight="1" x14ac:dyDescent="0.3">
      <c r="A237">
        <v>10</v>
      </c>
      <c r="B237" s="11">
        <f>SUMIFS($F$2:$F$201,$B$2:$B$201,"&gt;="&amp;DATE(2024,1,10),$B$2:$B$201,"&lt;"&amp;DATE(2024,1,10+1))</f>
        <v>835.49</v>
      </c>
    </row>
    <row r="238" spans="1:2" ht="15" customHeight="1" x14ac:dyDescent="0.3">
      <c r="A238">
        <v>11</v>
      </c>
      <c r="B238" s="11">
        <f>SUMIFS($F$2:$F$201,$B$2:$B$201,"&gt;="&amp;DATE(2024,1,11),$B$2:$B$201,"&lt;"&amp;DATE(2024,1,11+1))</f>
        <v>1528.8799999999999</v>
      </c>
    </row>
    <row r="239" spans="1:2" ht="15" customHeight="1" x14ac:dyDescent="0.3">
      <c r="A239">
        <v>12</v>
      </c>
      <c r="B239" s="11">
        <f>SUMIFS($F$2:$F$201,$B$2:$B$201,"&gt;="&amp;DATE(2024,1,12),$B$2:$B$201,"&lt;"&amp;DATE(2024,1,12+1))</f>
        <v>462.84999999999997</v>
      </c>
    </row>
    <row r="240" spans="1:2" ht="15" customHeight="1" x14ac:dyDescent="0.3">
      <c r="A240">
        <v>13</v>
      </c>
      <c r="B240" s="11">
        <f>SUMIFS($F$2:$F$201,$B$2:$B$201,"&gt;="&amp;DATE(2024,1,13),$B$2:$B$201,"&lt;"&amp;DATE(2024,1,13+1))</f>
        <v>1907.77</v>
      </c>
    </row>
    <row r="241" spans="1:2" ht="15" customHeight="1" x14ac:dyDescent="0.3">
      <c r="A241">
        <v>14</v>
      </c>
      <c r="B241" s="11">
        <f>SUMIFS($F$2:$F$201,$B$2:$B$201,"&gt;="&amp;DATE(2024,1,14),$B$2:$B$201,"&lt;"&amp;DATE(2024,1,14+1))</f>
        <v>181.82999999999998</v>
      </c>
    </row>
    <row r="242" spans="1:2" ht="15" customHeight="1" x14ac:dyDescent="0.3">
      <c r="A242">
        <v>15</v>
      </c>
      <c r="B242" s="11">
        <f>SUMIFS($F$2:$F$201,$B$2:$B$201,"&gt;="&amp;DATE(2024,1,15),$B$2:$B$201,"&lt;"&amp;DATE(2024,1,15+1))</f>
        <v>2614.9700000000003</v>
      </c>
    </row>
    <row r="243" spans="1:2" ht="15" customHeight="1" x14ac:dyDescent="0.3">
      <c r="A243">
        <v>16</v>
      </c>
      <c r="B243" s="11">
        <f>SUMIFS($F$2:$F$201,$B$2:$B$201,"&gt;="&amp;DATE(2024,1,16),$B$2:$B$201,"&lt;"&amp;DATE(2024,1,16+1))</f>
        <v>1291.52</v>
      </c>
    </row>
    <row r="244" spans="1:2" ht="15" customHeight="1" x14ac:dyDescent="0.3">
      <c r="A244">
        <v>17</v>
      </c>
      <c r="B244" s="11">
        <f>SUMIFS($F$2:$F$201,$B$2:$B$201,"&gt;="&amp;DATE(2024,1,17),$B$2:$B$201,"&lt;"&amp;DATE(2024,1,17+1))</f>
        <v>1236.05</v>
      </c>
    </row>
    <row r="245" spans="1:2" ht="15" customHeight="1" x14ac:dyDescent="0.3">
      <c r="A245">
        <v>18</v>
      </c>
      <c r="B245" s="11">
        <f>SUMIFS($F$2:$F$201,$B$2:$B$201,"&gt;="&amp;DATE(2024,1,18),$B$2:$B$201,"&lt;"&amp;DATE(2024,1,18+1))</f>
        <v>1076.6000000000001</v>
      </c>
    </row>
    <row r="246" spans="1:2" ht="15" customHeight="1" x14ac:dyDescent="0.3">
      <c r="A246">
        <v>19</v>
      </c>
      <c r="B246" s="11">
        <f>SUMIFS($F$2:$F$201,$B$2:$B$201,"&gt;="&amp;DATE(2024,1,19),$B$2:$B$201,"&lt;"&amp;DATE(2024,1,19+1))</f>
        <v>3888.78</v>
      </c>
    </row>
    <row r="247" spans="1:2" ht="15" customHeight="1" x14ac:dyDescent="0.3">
      <c r="A247">
        <v>20</v>
      </c>
      <c r="B247" s="11">
        <f>SUMIFS($F$2:$F$201,$B$2:$B$201,"&gt;="&amp;DATE(2024,1,20),$B$2:$B$201,"&lt;"&amp;DATE(2024,1,20+1))</f>
        <v>3076.61</v>
      </c>
    </row>
    <row r="248" spans="1:2" ht="15" customHeight="1" x14ac:dyDescent="0.3">
      <c r="A248">
        <v>21</v>
      </c>
      <c r="B248" s="11">
        <f>SUMIFS($F$2:$F$201,$B$2:$B$201,"&gt;="&amp;DATE(2024,1,21),$B$2:$B$201,"&lt;"&amp;DATE(2024,1,21+1))</f>
        <v>2101.0299999999997</v>
      </c>
    </row>
    <row r="249" spans="1:2" ht="15" customHeight="1" x14ac:dyDescent="0.3">
      <c r="A249">
        <v>22</v>
      </c>
      <c r="B249" s="11">
        <f>SUMIFS($F$2:$F$201,$B$2:$B$201,"&gt;="&amp;DATE(2024,1,22),$B$2:$B$201,"&lt;"&amp;DATE(2024,1,22+1))</f>
        <v>2451.6099999999997</v>
      </c>
    </row>
    <row r="250" spans="1:2" ht="15" customHeight="1" x14ac:dyDescent="0.3">
      <c r="A250">
        <v>23</v>
      </c>
      <c r="B250" s="11">
        <f>SUMIFS($F$2:$F$201,$B$2:$B$201,"&gt;="&amp;DATE(2024,1,23),$B$2:$B$201,"&lt;"&amp;DATE(2024,1,23+1))</f>
        <v>1235.96</v>
      </c>
    </row>
    <row r="251" spans="1:2" ht="15" customHeight="1" x14ac:dyDescent="0.3">
      <c r="A251">
        <v>24</v>
      </c>
      <c r="B251" s="11">
        <f>SUMIFS($F$2:$F$201,$B$2:$B$201,"&gt;="&amp;DATE(2024,1,24),$B$2:$B$201,"&lt;"&amp;DATE(2024,1,24+1))</f>
        <v>3335.5600000000004</v>
      </c>
    </row>
    <row r="252" spans="1:2" ht="15" customHeight="1" x14ac:dyDescent="0.3">
      <c r="A252">
        <v>25</v>
      </c>
      <c r="B252" s="11">
        <f>SUMIFS($F$2:$F$201,$B$2:$B$201,"&gt;="&amp;DATE(2024,1,25),$B$2:$B$201,"&lt;"&amp;DATE(2024,1,25+1))</f>
        <v>357.74</v>
      </c>
    </row>
    <row r="253" spans="1:2" ht="15" customHeight="1" x14ac:dyDescent="0.3">
      <c r="A253">
        <v>26</v>
      </c>
      <c r="B253" s="11">
        <f>SUMIFS($F$2:$F$201,$B$2:$B$201,"&gt;="&amp;DATE(2024,1,26),$B$2:$B$201,"&lt;"&amp;DATE(2024,1,26+1))</f>
        <v>3644.1699999999996</v>
      </c>
    </row>
    <row r="254" spans="1:2" ht="15" customHeight="1" x14ac:dyDescent="0.3">
      <c r="A254">
        <v>27</v>
      </c>
      <c r="B254" s="11">
        <f>SUMIFS($F$2:$F$201,$B$2:$B$201,"&gt;="&amp;DATE(2024,1,27),$B$2:$B$201,"&lt;"&amp;DATE(2024,1,27+1))</f>
        <v>3329.8799999999997</v>
      </c>
    </row>
    <row r="255" spans="1:2" ht="15" customHeight="1" x14ac:dyDescent="0.3">
      <c r="A255">
        <v>28</v>
      </c>
      <c r="B255" s="11">
        <f>SUMIFS($F$2:$F$201,$B$2:$B$201,"&gt;="&amp;DATE(2024,1,28),$B$2:$B$201,"&lt;"&amp;DATE(2024,1,28+1))</f>
        <v>2481.83</v>
      </c>
    </row>
    <row r="256" spans="1:2" ht="15" customHeight="1" x14ac:dyDescent="0.3">
      <c r="A256">
        <v>29</v>
      </c>
      <c r="B256" s="11">
        <f>SUMIFS($F$2:$F$201,$B$2:$B$201,"&gt;="&amp;DATE(2024,1,29),$B$2:$B$201,"&lt;"&amp;DATE(2024,1,29+1))</f>
        <v>1625.49</v>
      </c>
    </row>
    <row r="257" spans="1:2" ht="15" customHeight="1" x14ac:dyDescent="0.3">
      <c r="A257">
        <v>30</v>
      </c>
      <c r="B257" s="11">
        <f>SUMIFS($F$2:$F$201,$B$2:$B$201,"&gt;="&amp;DATE(2024,1,30),$B$2:$B$201,"&lt;"&amp;DATE(2024,1,30+1))</f>
        <v>3250.88</v>
      </c>
    </row>
    <row r="258" spans="1:2" ht="15" customHeight="1" x14ac:dyDescent="0.3">
      <c r="A258">
        <v>31</v>
      </c>
      <c r="B258" s="11">
        <f>SUMIFS($F$2:$F$201,$B$2:$B$201,"&gt;="&amp;DATE(2024,1,31),$B$2:$B$201,"&lt;"&amp;DATE(2024,1,31+1))</f>
        <v>1909.37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Analysis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Agnese G</cp:lastModifiedBy>
  <cp:revision>4</cp:revision>
  <dcterms:created xsi:type="dcterms:W3CDTF">2026-02-06T14:05:27Z</dcterms:created>
  <dcterms:modified xsi:type="dcterms:W3CDTF">2026-02-06T16:29:17Z</dcterms:modified>
  <dc:language>en-US</dc:language>
</cp:coreProperties>
</file>