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es\Downloads\"/>
    </mc:Choice>
  </mc:AlternateContent>
  <xr:revisionPtr revIDLastSave="0" documentId="13_ncr:1_{98A9E5C7-A57D-4087-B9B8-083DBCD5FA90}" xr6:coauthVersionLast="47" xr6:coauthVersionMax="47" xr10:uidLastSave="{00000000-0000-0000-0000-000000000000}"/>
  <bookViews>
    <workbookView xWindow="30450" yWindow="1305" windowWidth="25530" windowHeight="14250" tabRatio="500" activeTab="1" xr2:uid="{00000000-000D-0000-FFFF-FFFF00000000}"/>
  </bookViews>
  <sheets>
    <sheet name="Dashboard" sheetId="1" r:id="rId1"/>
    <sheet name="Revenue Trends" sheetId="2" r:id="rId2"/>
    <sheet name="Forecasting" sheetId="3" r:id="rId3"/>
    <sheet name="Performance" sheetId="4" r:id="rId4"/>
    <sheet name="Raw Data" sheetId="5" r:id="rId5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1" l="1"/>
  <c r="E37" i="4"/>
  <c r="C37" i="4"/>
  <c r="F37" i="4" s="1"/>
  <c r="D35" i="4"/>
  <c r="D34" i="4"/>
  <c r="D31" i="4"/>
  <c r="H25" i="4"/>
  <c r="F25" i="4"/>
  <c r="E25" i="4"/>
  <c r="C25" i="4"/>
  <c r="G25" i="4" s="1"/>
  <c r="D22" i="4"/>
  <c r="D21" i="4"/>
  <c r="G13" i="4"/>
  <c r="F13" i="4"/>
  <c r="E13" i="4"/>
  <c r="C13" i="4"/>
  <c r="D10" i="4" s="1"/>
  <c r="D11" i="4"/>
  <c r="D8" i="4"/>
  <c r="D7" i="4"/>
  <c r="C33" i="3"/>
  <c r="C32" i="3"/>
  <c r="C31" i="3"/>
  <c r="C30" i="3"/>
  <c r="C29" i="3"/>
  <c r="C28" i="3"/>
  <c r="C27" i="3"/>
  <c r="C26" i="3"/>
  <c r="C25" i="3"/>
  <c r="C24" i="3"/>
  <c r="C23" i="3"/>
  <c r="C22" i="3"/>
  <c r="C35" i="3" s="1"/>
  <c r="D16" i="3"/>
  <c r="D15" i="3"/>
  <c r="D14" i="3"/>
  <c r="C8" i="3"/>
  <c r="C7" i="3"/>
  <c r="C6" i="3"/>
  <c r="F50" i="2"/>
  <c r="E50" i="2"/>
  <c r="D50" i="2"/>
  <c r="C50" i="2"/>
  <c r="D32" i="3" s="1"/>
  <c r="G47" i="2"/>
  <c r="G46" i="2"/>
  <c r="G45" i="2"/>
  <c r="G44" i="2"/>
  <c r="G43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2" i="1"/>
  <c r="C12" i="1"/>
  <c r="G11" i="1"/>
  <c r="C11" i="1"/>
  <c r="G10" i="1"/>
  <c r="G9" i="1"/>
  <c r="C9" i="1"/>
  <c r="G8" i="1"/>
  <c r="C8" i="1"/>
  <c r="C7" i="1"/>
  <c r="E22" i="3" l="1"/>
  <c r="E24" i="3"/>
  <c r="F24" i="3" s="1"/>
  <c r="E26" i="3"/>
  <c r="F26" i="3" s="1"/>
  <c r="E28" i="3"/>
  <c r="F28" i="3" s="1"/>
  <c r="E30" i="3"/>
  <c r="F30" i="3" s="1"/>
  <c r="E32" i="3"/>
  <c r="F32" i="3" s="1"/>
  <c r="D23" i="4"/>
  <c r="D32" i="4"/>
  <c r="D37" i="4" s="1"/>
  <c r="D33" i="4"/>
  <c r="D23" i="3"/>
  <c r="D27" i="3"/>
  <c r="D31" i="3"/>
  <c r="E23" i="3"/>
  <c r="F23" i="3" s="1"/>
  <c r="E25" i="3"/>
  <c r="F25" i="3" s="1"/>
  <c r="E27" i="3"/>
  <c r="F27" i="3" s="1"/>
  <c r="E29" i="3"/>
  <c r="F29" i="3" s="1"/>
  <c r="E31" i="3"/>
  <c r="F31" i="3" s="1"/>
  <c r="E33" i="3"/>
  <c r="F33" i="3" s="1"/>
  <c r="D9" i="4"/>
  <c r="D13" i="4" s="1"/>
  <c r="D19" i="4"/>
  <c r="D25" i="3"/>
  <c r="D29" i="3"/>
  <c r="D33" i="3"/>
  <c r="D20" i="4"/>
  <c r="G50" i="2"/>
  <c r="D22" i="3"/>
  <c r="D24" i="3"/>
  <c r="D26" i="3"/>
  <c r="D28" i="3"/>
  <c r="D30" i="3"/>
  <c r="C43" i="3" l="1"/>
  <c r="D43" i="3" s="1"/>
  <c r="C42" i="3"/>
  <c r="D42" i="3" s="1"/>
  <c r="D25" i="4"/>
  <c r="D35" i="3"/>
  <c r="C41" i="3"/>
  <c r="C44" i="3"/>
  <c r="F22" i="3"/>
  <c r="F35" i="3" s="1"/>
  <c r="E35" i="3"/>
  <c r="D41" i="3" l="1"/>
  <c r="D44" i="3"/>
</calcChain>
</file>

<file path=xl/sharedStrings.xml><?xml version="1.0" encoding="utf-8"?>
<sst xmlns="http://schemas.openxmlformats.org/spreadsheetml/2006/main" count="1155" uniqueCount="323">
  <si>
    <t>SALES FINANCIAL DASHBOARD</t>
  </si>
  <si>
    <t>Analysis Period: January 2024 | Generated: 2026-02-06</t>
  </si>
  <si>
    <t>KEY PERFORMANCE INDICATORS</t>
  </si>
  <si>
    <t>TOP PERFORMING LOCATIONS</t>
  </si>
  <si>
    <t>Total Revenue</t>
  </si>
  <si>
    <t>Location</t>
  </si>
  <si>
    <t>Revenue</t>
  </si>
  <si>
    <t>% of Total</t>
  </si>
  <si>
    <t>Net Revenue</t>
  </si>
  <si>
    <t>Chicago</t>
  </si>
  <si>
    <t>Total Transactions</t>
  </si>
  <si>
    <t>Miami</t>
  </si>
  <si>
    <t>Total Units Sold</t>
  </si>
  <si>
    <t>Houston</t>
  </si>
  <si>
    <t>Avg Transaction Value</t>
  </si>
  <si>
    <t>New York</t>
  </si>
  <si>
    <t>Total Discount Given</t>
  </si>
  <si>
    <t>Los Angeles</t>
  </si>
  <si>
    <t>NAVIGATION</t>
  </si>
  <si>
    <t>TOP PRODUCT CATEGORIES</t>
  </si>
  <si>
    <t>Revenue Trends Analysis</t>
  </si>
  <si>
    <t>Category</t>
  </si>
  <si>
    <t>Avg Discount</t>
  </si>
  <si>
    <t>Forecasting Scenarios</t>
  </si>
  <si>
    <t>Beauty</t>
  </si>
  <si>
    <t>Performance Drivers</t>
  </si>
  <si>
    <t>Electronics</t>
  </si>
  <si>
    <t>Raw Transaction Data</t>
  </si>
  <si>
    <t>Home &amp; Kitchen</t>
  </si>
  <si>
    <t>Clothing</t>
  </si>
  <si>
    <t>Sports</t>
  </si>
  <si>
    <t>REVENUE TRENDS ANALYSIS</t>
  </si>
  <si>
    <t>DAILY REVENUE PERFORMANCE</t>
  </si>
  <si>
    <t>Date</t>
  </si>
  <si>
    <t>Transactions</t>
  </si>
  <si>
    <t>Units Sold</t>
  </si>
  <si>
    <t>Avg Ticket</t>
  </si>
  <si>
    <t>Cumulative</t>
  </si>
  <si>
    <t>WEEKLY REVENUE SUMMARY</t>
  </si>
  <si>
    <t>Week</t>
  </si>
  <si>
    <t>Avg Daily Rev</t>
  </si>
  <si>
    <t>MONTHLY TOTALS</t>
  </si>
  <si>
    <t>January 2024</t>
  </si>
  <si>
    <t>FORECASTING SCENARIOS</t>
  </si>
  <si>
    <t>ASSUMPTIONS</t>
  </si>
  <si>
    <t>Historical Avg Daily Revenue</t>
  </si>
  <si>
    <t>Historical Avg Daily Transactions</t>
  </si>
  <si>
    <t>Current Month Total Revenue</t>
  </si>
  <si>
    <t>SCENARIO GROWTH RATES</t>
  </si>
  <si>
    <t>Scenario</t>
  </si>
  <si>
    <t>MoM Growth Rate</t>
  </si>
  <si>
    <t>Implied Annual Growth</t>
  </si>
  <si>
    <t>Conservative</t>
  </si>
  <si>
    <t>Base Case</t>
  </si>
  <si>
    <t>Optimistic</t>
  </si>
  <si>
    <t>12-MONTH REVENUE FORECAST</t>
  </si>
  <si>
    <t>Month</t>
  </si>
  <si>
    <t>Scenario Range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</si>
  <si>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</si>
  <si>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</si>
  <si>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</si>
  <si>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</si>
  <si>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</si>
  <si>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</si>
  <si>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</si>
  <si>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</si>
  <si>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</si>
  <si>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</si>
  <si>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</si>
  <si>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</si>
  <si>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12-Month Total</t>
  </si>
  <si>
    <t>QUARTERLY BREAKDOWN (Base Case)</t>
  </si>
  <si>
    <t>Quarter</t>
  </si>
  <si>
    <t>% of Year</t>
  </si>
  <si>
    <t>Q1 2024</t>
  </si>
  <si>
    <t>Q2 2024</t>
  </si>
  <si>
    <t>Q3 2024</t>
  </si>
  <si>
    <t>Q4 2024</t>
  </si>
  <si>
    <t>PERFORMANCE DRIVERS ANALYSIS</t>
  </si>
  <si>
    <t>LOCATION PERFORMANCE</t>
  </si>
  <si>
    <t>Total</t>
  </si>
  <si>
    <t>PRODUCT CATEGORY PERFORMANCE</t>
  </si>
  <si>
    <t>Avg Discount %</t>
  </si>
  <si>
    <t>PAYMENT METHOD BREAKDOWN</t>
  </si>
  <si>
    <t>Payment Method</t>
  </si>
  <si>
    <t>Cash</t>
  </si>
  <si>
    <t>Credit Card</t>
  </si>
  <si>
    <t>Debit Card</t>
  </si>
  <si>
    <t>Digital Wallet</t>
  </si>
  <si>
    <t>Gift Card</t>
  </si>
  <si>
    <t>TOP PERFORMING PRODUCTS</t>
  </si>
  <si>
    <t>Product</t>
  </si>
  <si>
    <t>Face Mask</t>
  </si>
  <si>
    <t>Moisturizer</t>
  </si>
  <si>
    <t>Vacuum Cleaner</t>
  </si>
  <si>
    <t>Smartwatch</t>
  </si>
  <si>
    <t>Wireless Earbuds</t>
  </si>
  <si>
    <t>Dumbbells</t>
  </si>
  <si>
    <t>Hoodie</t>
  </si>
  <si>
    <t>Bluetooth Speaker</t>
  </si>
  <si>
    <t>Cutlery Set</t>
  </si>
  <si>
    <t>Tennis Racket</t>
  </si>
  <si>
    <t>Transaction ID</t>
  </si>
  <si>
    <t>Date &amp; Time</t>
  </si>
  <si>
    <t>Product Category</t>
  </si>
  <si>
    <t>Discount Applied</t>
  </si>
  <si>
    <t>Discount Amount</t>
  </si>
  <si>
    <t>Product Name</t>
  </si>
  <si>
    <t>T1001</t>
  </si>
  <si>
    <t>Lipstick</t>
  </si>
  <si>
    <t>T1002</t>
  </si>
  <si>
    <t>Running Shorts</t>
  </si>
  <si>
    <t>T1003</t>
  </si>
  <si>
    <t>T1004</t>
  </si>
  <si>
    <t>T1005</t>
  </si>
  <si>
    <t>T1006</t>
  </si>
  <si>
    <t>Yoga Mat</t>
  </si>
  <si>
    <t>T1007</t>
  </si>
  <si>
    <t>Ceramic Mug</t>
  </si>
  <si>
    <t>T1008</t>
  </si>
  <si>
    <t>Smartphone X</t>
  </si>
  <si>
    <t>T1009</t>
  </si>
  <si>
    <t>T1010</t>
  </si>
  <si>
    <t>Running Shoes</t>
  </si>
  <si>
    <t>T1011</t>
  </si>
  <si>
    <t>T1012</t>
  </si>
  <si>
    <t>T1013</t>
  </si>
  <si>
    <t>T1014</t>
  </si>
  <si>
    <t>T1015</t>
  </si>
  <si>
    <t>T1016</t>
  </si>
  <si>
    <t>T1017</t>
  </si>
  <si>
    <t>T1018</t>
  </si>
  <si>
    <t>T1019</t>
  </si>
  <si>
    <t>Non-stick Pan</t>
  </si>
  <si>
    <t>T1020</t>
  </si>
  <si>
    <t>T1021</t>
  </si>
  <si>
    <t>T1022</t>
  </si>
  <si>
    <t>T1023</t>
  </si>
  <si>
    <t>T1024</t>
  </si>
  <si>
    <t>T1025</t>
  </si>
  <si>
    <t>Cycling Helmet</t>
  </si>
  <si>
    <t>T1026</t>
  </si>
  <si>
    <t>T1027</t>
  </si>
  <si>
    <t>Laptop Pro</t>
  </si>
  <si>
    <t>T1028</t>
  </si>
  <si>
    <t>T1029</t>
  </si>
  <si>
    <t>T1030</t>
  </si>
  <si>
    <t>Denim Jacket</t>
  </si>
  <si>
    <t>T1031</t>
  </si>
  <si>
    <t>T1032</t>
  </si>
  <si>
    <t>Shampoo</t>
  </si>
  <si>
    <t>T1033</t>
  </si>
  <si>
    <t>Casual T-Shirt</t>
  </si>
  <si>
    <t>T1034</t>
  </si>
  <si>
    <t>T1035</t>
  </si>
  <si>
    <t>T1036</t>
  </si>
  <si>
    <t>T1037</t>
  </si>
  <si>
    <t>T1038</t>
  </si>
  <si>
    <t>T1039</t>
  </si>
  <si>
    <t>Leather Belt</t>
  </si>
  <si>
    <t>T1040</t>
  </si>
  <si>
    <t>T1041</t>
  </si>
  <si>
    <t>T1042</t>
  </si>
  <si>
    <t>T1043</t>
  </si>
  <si>
    <t>T1044</t>
  </si>
  <si>
    <t>T1045</t>
  </si>
  <si>
    <t>T1046</t>
  </si>
  <si>
    <t>T1047</t>
  </si>
  <si>
    <t>Perfume</t>
  </si>
  <si>
    <t>T1048</t>
  </si>
  <si>
    <t>T1049</t>
  </si>
  <si>
    <t>T1050</t>
  </si>
  <si>
    <t>T1051</t>
  </si>
  <si>
    <t>T1052</t>
  </si>
  <si>
    <t>T1053</t>
  </si>
  <si>
    <t>T1054</t>
  </si>
  <si>
    <t>T1055</t>
  </si>
  <si>
    <t>Scented Candle</t>
  </si>
  <si>
    <t>T1056</t>
  </si>
  <si>
    <t>T1057</t>
  </si>
  <si>
    <t>T1058</t>
  </si>
  <si>
    <t>T1059</t>
  </si>
  <si>
    <t>T1060</t>
  </si>
  <si>
    <t>T1061</t>
  </si>
  <si>
    <t>T1062</t>
  </si>
  <si>
    <t>T1063</t>
  </si>
  <si>
    <t>T1064</t>
  </si>
  <si>
    <t>T1065</t>
  </si>
  <si>
    <t>T1066</t>
  </si>
  <si>
    <t>T1067</t>
  </si>
  <si>
    <t>T1068</t>
  </si>
  <si>
    <t>T1069</t>
  </si>
  <si>
    <t>T1070</t>
  </si>
  <si>
    <t>T1071</t>
  </si>
  <si>
    <t>T1072</t>
  </si>
  <si>
    <t>T1073</t>
  </si>
  <si>
    <t>T1074</t>
  </si>
  <si>
    <t>T1075</t>
  </si>
  <si>
    <t>T1076</t>
  </si>
  <si>
    <t>T1077</t>
  </si>
  <si>
    <t>T1078</t>
  </si>
  <si>
    <t>T1079</t>
  </si>
  <si>
    <t>T1080</t>
  </si>
  <si>
    <t>T1081</t>
  </si>
  <si>
    <t>T1082</t>
  </si>
  <si>
    <t>T1083</t>
  </si>
  <si>
    <t>T1084</t>
  </si>
  <si>
    <t>T1085</t>
  </si>
  <si>
    <t>T1086</t>
  </si>
  <si>
    <t>T1087</t>
  </si>
  <si>
    <t>T1088</t>
  </si>
  <si>
    <t>T1089</t>
  </si>
  <si>
    <t>T1090</t>
  </si>
  <si>
    <t>T1091</t>
  </si>
  <si>
    <t>T1092</t>
  </si>
  <si>
    <t>T1093</t>
  </si>
  <si>
    <t>T1094</t>
  </si>
  <si>
    <t>T1095</t>
  </si>
  <si>
    <t>T1096</t>
  </si>
  <si>
    <t>T1097</t>
  </si>
  <si>
    <t>T1098</t>
  </si>
  <si>
    <t>T1099</t>
  </si>
  <si>
    <t>T1100</t>
  </si>
  <si>
    <t>T1101</t>
  </si>
  <si>
    <t>T1102</t>
  </si>
  <si>
    <t>T1103</t>
  </si>
  <si>
    <t>T1104</t>
  </si>
  <si>
    <t>T1105</t>
  </si>
  <si>
    <t>T1106</t>
  </si>
  <si>
    <t>T1107</t>
  </si>
  <si>
    <t>T1108</t>
  </si>
  <si>
    <t>T1109</t>
  </si>
  <si>
    <t>T1110</t>
  </si>
  <si>
    <t>T1111</t>
  </si>
  <si>
    <t>T1112</t>
  </si>
  <si>
    <t>T1113</t>
  </si>
  <si>
    <t>T1114</t>
  </si>
  <si>
    <t>T1115</t>
  </si>
  <si>
    <t>T1116</t>
  </si>
  <si>
    <t>T1117</t>
  </si>
  <si>
    <t>T1118</t>
  </si>
  <si>
    <t>T1119</t>
  </si>
  <si>
    <t>T1120</t>
  </si>
  <si>
    <t>T1121</t>
  </si>
  <si>
    <t>T1122</t>
  </si>
  <si>
    <t>T1123</t>
  </si>
  <si>
    <t>T1124</t>
  </si>
  <si>
    <t>T1125</t>
  </si>
  <si>
    <t>T1126</t>
  </si>
  <si>
    <t>T1127</t>
  </si>
  <si>
    <t>T1128</t>
  </si>
  <si>
    <t>T1129</t>
  </si>
  <si>
    <t>T1130</t>
  </si>
  <si>
    <t>T1131</t>
  </si>
  <si>
    <t>T1132</t>
  </si>
  <si>
    <t>T1133</t>
  </si>
  <si>
    <t>T1134</t>
  </si>
  <si>
    <t>T1135</t>
  </si>
  <si>
    <t>T1136</t>
  </si>
  <si>
    <t>T1137</t>
  </si>
  <si>
    <t>T1138</t>
  </si>
  <si>
    <t>T1139</t>
  </si>
  <si>
    <t>T1140</t>
  </si>
  <si>
    <t>T1141</t>
  </si>
  <si>
    <t>T1142</t>
  </si>
  <si>
    <t>T1143</t>
  </si>
  <si>
    <t>T1144</t>
  </si>
  <si>
    <t>T1145</t>
  </si>
  <si>
    <t>T1146</t>
  </si>
  <si>
    <t>T1147</t>
  </si>
  <si>
    <t>T1148</t>
  </si>
  <si>
    <t>T1149</t>
  </si>
  <si>
    <t>T1150</t>
  </si>
  <si>
    <t>T1151</t>
  </si>
  <si>
    <t>T1152</t>
  </si>
  <si>
    <t>T1153</t>
  </si>
  <si>
    <t>T1154</t>
  </si>
  <si>
    <t>T1155</t>
  </si>
  <si>
    <t>T1156</t>
  </si>
  <si>
    <t>T1157</t>
  </si>
  <si>
    <t>T1158</t>
  </si>
  <si>
    <t>T1159</t>
  </si>
  <si>
    <t>T1160</t>
  </si>
  <si>
    <t>T1161</t>
  </si>
  <si>
    <t>T1162</t>
  </si>
  <si>
    <t>T1163</t>
  </si>
  <si>
    <t>T1164</t>
  </si>
  <si>
    <t>T1165</t>
  </si>
  <si>
    <t>T1166</t>
  </si>
  <si>
    <t>T1167</t>
  </si>
  <si>
    <t>T1168</t>
  </si>
  <si>
    <t>T1169</t>
  </si>
  <si>
    <t>T1170</t>
  </si>
  <si>
    <t>T1171</t>
  </si>
  <si>
    <t>T1172</t>
  </si>
  <si>
    <t>T1173</t>
  </si>
  <si>
    <t>T1174</t>
  </si>
  <si>
    <t>T1175</t>
  </si>
  <si>
    <t>T1176</t>
  </si>
  <si>
    <t>T1177</t>
  </si>
  <si>
    <t>T1178</t>
  </si>
  <si>
    <t>T1179</t>
  </si>
  <si>
    <t>T1180</t>
  </si>
  <si>
    <t>T1181</t>
  </si>
  <si>
    <t>T1182</t>
  </si>
  <si>
    <t>T1183</t>
  </si>
  <si>
    <t>T1184</t>
  </si>
  <si>
    <t>T1185</t>
  </si>
  <si>
    <t>T1186</t>
  </si>
  <si>
    <t>T1187</t>
  </si>
  <si>
    <t>T1188</t>
  </si>
  <si>
    <t>T1189</t>
  </si>
  <si>
    <t>T1190</t>
  </si>
  <si>
    <t>T1191</t>
  </si>
  <si>
    <t>T1192</t>
  </si>
  <si>
    <t>T1193</t>
  </si>
  <si>
    <t>T1194</t>
  </si>
  <si>
    <t>T1195</t>
  </si>
  <si>
    <t>T1196</t>
  </si>
  <si>
    <t>T1197</t>
  </si>
  <si>
    <t>T1198</t>
  </si>
  <si>
    <t>T1199</t>
  </si>
  <si>
    <t>T1200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</si>
</sst>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"/>
    <numFmt numFmtId="165" formatCode="0.0%"/>
    <numFmt numFmtId="166" formatCode="\$#,##0.00"/>
    <numFmt numFmtId="167" formatCode="mm/dd/yyyy"/>
    <numFmt numFmtId="168" formatCode="#,##0.0"/>
    <numFmt numFmtId="169" formatCode="yyyy\-mm\-dd\ hh:mm"/>
  </numFmts>
  <fonts count="14" x14ac:knownFonts="1">
    <font>
      <sz val="11"/>
      <color rgb="FF000000"/>
      <name val="Calibri"/>
      <family val="2"/>
      <charset val="1"/>
    </font>
    <font>
      <b/>
      <sz val="24"/>
      <color rgb="FF1F4E78"/>
      <name val="Calibri"/>
      <family val="2"/>
    </font>
    <font>
      <i/>
      <sz val="11"/>
      <color rgb="FF666666"/>
      <name val="Calibri"/>
      <family val="2"/>
    </font>
    <font>
      <b/>
      <sz val="14"/>
      <color rgb="FF1F4E78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1F4E78"/>
      <name val="Calibri"/>
      <family val="2"/>
    </font>
    <font>
      <u/>
      <sz val="11"/>
      <color rgb="FF00B050"/>
      <name val="Calibri"/>
      <family val="2"/>
    </font>
    <font>
      <b/>
      <sz val="18"/>
      <color rgb="FF1F4E78"/>
      <name val="Calibri"/>
      <family val="2"/>
    </font>
    <font>
      <b/>
      <sz val="12"/>
      <color rgb="FF1F4E78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color rgb="FF0000FF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1F4E78"/>
        <bgColor rgb="FF003366"/>
      </patternFill>
    </fill>
    <fill>
      <patternFill patternType="solid">
        <fgColor rgb="FFD9E1F2"/>
        <bgColor rgb="FFD6DCE4"/>
      </patternFill>
    </fill>
    <fill>
      <patternFill patternType="solid">
        <fgColor rgb="FFF2F2F2"/>
        <bgColor rgb="FFFFFFFF"/>
      </patternFill>
    </fill>
    <fill>
      <patternFill patternType="solid">
        <fgColor rgb="FF5B9BD5"/>
        <bgColor rgb="FF969696"/>
      </patternFill>
    </fill>
    <fill>
      <patternFill patternType="solid">
        <fgColor rgb="FFD6DCE4"/>
        <bgColor rgb="FFD9E1F2"/>
      </patternFill>
    </fill>
    <fill>
      <patternFill patternType="solid">
        <fgColor rgb="FFFFFFCC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64" fontId="4" fillId="2" borderId="0" xfId="0" applyNumberFormat="1" applyFont="1" applyFill="1"/>
    <xf numFmtId="0" fontId="5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164" fontId="0" fillId="0" borderId="0" xfId="0" applyNumberFormat="1"/>
    <xf numFmtId="165" fontId="0" fillId="0" borderId="0" xfId="0" applyNumberFormat="1"/>
    <xf numFmtId="3" fontId="4" fillId="2" borderId="0" xfId="0" applyNumberFormat="1" applyFont="1" applyFill="1"/>
    <xf numFmtId="0" fontId="0" fillId="5" borderId="0" xfId="0" applyFill="1"/>
    <xf numFmtId="164" fontId="0" fillId="5" borderId="0" xfId="0" applyNumberFormat="1" applyFill="1"/>
    <xf numFmtId="165" fontId="0" fillId="5" borderId="0" xfId="0" applyNumberFormat="1" applyFill="1"/>
    <xf numFmtId="3" fontId="6" fillId="4" borderId="0" xfId="0" applyNumberFormat="1" applyFont="1" applyFill="1"/>
    <xf numFmtId="166" fontId="4" fillId="2" borderId="0" xfId="0" applyNumberFormat="1" applyFont="1" applyFill="1"/>
    <xf numFmtId="0" fontId="7" fillId="6" borderId="0" xfId="0" applyFont="1" applyFill="1"/>
    <xf numFmtId="0" fontId="7" fillId="7" borderId="0" xfId="0" applyFont="1" applyFill="1"/>
    <xf numFmtId="0" fontId="8" fillId="0" borderId="0" xfId="0" applyFont="1"/>
    <xf numFmtId="0" fontId="9" fillId="0" borderId="0" xfId="0" applyFont="1"/>
    <xf numFmtId="167" fontId="0" fillId="0" borderId="0" xfId="0" applyNumberFormat="1"/>
    <xf numFmtId="166" fontId="0" fillId="0" borderId="0" xfId="0" applyNumberFormat="1"/>
    <xf numFmtId="167" fontId="0" fillId="5" borderId="0" xfId="0" applyNumberFormat="1" applyFill="1"/>
    <xf numFmtId="166" fontId="0" fillId="5" borderId="0" xfId="0" applyNumberFormat="1" applyFill="1"/>
    <xf numFmtId="0" fontId="10" fillId="4" borderId="0" xfId="0" applyFont="1" applyFill="1"/>
    <xf numFmtId="164" fontId="10" fillId="4" borderId="0" xfId="0" applyNumberFormat="1" applyFont="1" applyFill="1"/>
    <xf numFmtId="166" fontId="10" fillId="4" borderId="0" xfId="0" applyNumberFormat="1" applyFont="1" applyFill="1"/>
    <xf numFmtId="0" fontId="11" fillId="0" borderId="0" xfId="0" applyFont="1"/>
    <xf numFmtId="164" fontId="12" fillId="8" borderId="0" xfId="0" applyNumberFormat="1" applyFont="1" applyFill="1"/>
    <xf numFmtId="168" fontId="12" fillId="8" borderId="0" xfId="0" applyNumberFormat="1" applyFont="1" applyFill="1"/>
    <xf numFmtId="0" fontId="13" fillId="0" borderId="0" xfId="0" applyFont="1"/>
    <xf numFmtId="165" fontId="12" fillId="8" borderId="0" xfId="0" applyNumberFormat="1" applyFont="1" applyFill="1"/>
    <xf numFmtId="165" fontId="10" fillId="4" borderId="0" xfId="0" applyNumberFormat="1" applyFont="1" applyFill="1"/>
    <xf numFmtId="0" fontId="5" fillId="3" borderId="0" xfId="0" applyFont="1" applyFill="1" applyAlignment="1">
      <alignment horizontal="center" vertical="center" wrapText="1"/>
    </xf>
    <xf numFmtId="169" fontId="0" fillId="0" borderId="0" xfId="0" applyNumberFormat="1"/>
    <xf numFmtId="1" fontId="0" fillId="0" borderId="0" xfId="0" applyNumberFormat="1"/>
    <xf numFmtId="169" fontId="0" fillId="5" borderId="0" xfId="0" applyNumberFormat="1" applyFill="1"/>
    <xf numFmtId="1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F2F2F2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00B050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Sales_Financial_Model.xlsx" TargetMode="External"/><Relationship Id="rId2" Type="http://schemas.openxmlformats.org/officeDocument/2006/relationships/hyperlink" Target="Sales_Financial_Model.xlsx" TargetMode="External"/><Relationship Id="rId1" Type="http://schemas.openxmlformats.org/officeDocument/2006/relationships/hyperlink" Target="Sales_Financial_Model.xlsx" TargetMode="External"/><Relationship Id="rId4" Type="http://schemas.openxmlformats.org/officeDocument/2006/relationships/hyperlink" Target="Sales_Financial_Mode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zoomScaleNormal="100" workbookViewId="0">
      <selection activeCell="G12" sqref="G12"/>
    </sheetView>
  </sheetViews>
  <sheetFormatPr defaultColWidth="8.6640625" defaultRowHeight="14.4" x14ac:dyDescent="0.3"/>
  <cols>
    <col min="1" max="1" width="3" customWidth="1"/>
    <col min="2" max="2" width="25" customWidth="1"/>
    <col min="3" max="3" width="18" customWidth="1"/>
    <col min="4" max="4" width="3" customWidth="1"/>
    <col min="5" max="5" width="22" customWidth="1"/>
    <col min="6" max="7" width="15" customWidth="1"/>
  </cols>
  <sheetData>
    <row r="2" spans="2:7" ht="31.2" x14ac:dyDescent="0.6">
      <c r="B2" s="1" t="s">
        <v>0</v>
      </c>
    </row>
    <row r="3" spans="2:7" x14ac:dyDescent="0.3">
      <c r="B3" s="2" t="s">
        <v>1</v>
      </c>
    </row>
    <row r="5" spans="2:7" ht="18" x14ac:dyDescent="0.35">
      <c r="B5" s="3" t="s">
        <v>2</v>
      </c>
      <c r="E5" s="3" t="s">
        <v>3</v>
      </c>
    </row>
    <row r="7" spans="2:7" ht="15.6" x14ac:dyDescent="0.3">
      <c r="B7" s="4" t="s">
        <v>4</v>
      </c>
      <c r="C7" s="5">
        <f>SUM('Raw Data'!F:F)</f>
        <v>59606.080000000024</v>
      </c>
      <c r="E7" s="6" t="s">
        <v>5</v>
      </c>
      <c r="F7" s="6" t="s">
        <v>6</v>
      </c>
      <c r="G7" s="6" t="s">
        <v>7</v>
      </c>
    </row>
    <row r="8" spans="2:7" x14ac:dyDescent="0.3">
      <c r="B8" s="7" t="s">
        <v>8</v>
      </c>
      <c r="C8" s="8">
        <f>SUM('Raw Data'!H:H)</f>
        <v>53695.787500000006</v>
      </c>
      <c r="E8" t="s">
        <v>9</v>
      </c>
      <c r="F8" s="9">
        <v>13164.38</v>
      </c>
      <c r="G8" s="10">
        <f>Performance!C8/Performance!C13</f>
        <v>0.2080326369390505</v>
      </c>
    </row>
    <row r="9" spans="2:7" ht="15.6" x14ac:dyDescent="0.3">
      <c r="B9" s="4" t="s">
        <v>10</v>
      </c>
      <c r="C9" s="11">
        <f>COUNTA('Raw Data'!A:A)-1</f>
        <v>200</v>
      </c>
      <c r="E9" s="12" t="s">
        <v>11</v>
      </c>
      <c r="F9" s="13">
        <v>12400.01</v>
      </c>
      <c r="G9" s="14">
        <f>Performance!C9/Performance!C13</f>
        <v>0.2039895930079616</v>
      </c>
    </row>
    <row r="10" spans="2:7" x14ac:dyDescent="0.3">
      <c r="B10" s="7" t="s">
        <v>12</v>
      </c>
      <c r="C10" s="15">
        <f>SUM('Raw Data'!E:E)</f>
        <v>585</v>
      </c>
      <c r="E10" t="s">
        <v>13</v>
      </c>
      <c r="F10" s="9">
        <v>12159.02</v>
      </c>
      <c r="G10" s="10">
        <f>Performance!C10/Performance!C13</f>
        <v>0.18390842008063604</v>
      </c>
    </row>
    <row r="11" spans="2:7" ht="15.6" x14ac:dyDescent="0.3">
      <c r="B11" s="4" t="s">
        <v>14</v>
      </c>
      <c r="C11" s="16">
        <f>C8/C10</f>
        <v>91.787670940170955</v>
      </c>
      <c r="E11" s="12" t="s">
        <v>15</v>
      </c>
      <c r="F11" s="13">
        <v>10962.06</v>
      </c>
      <c r="G11" s="14">
        <f>Performance!C11/Performance!C13</f>
        <v>0.18321302122199615</v>
      </c>
    </row>
    <row r="12" spans="2:7" x14ac:dyDescent="0.3">
      <c r="B12" s="7" t="s">
        <v>16</v>
      </c>
      <c r="C12" s="8">
        <f>SUM('Raw Data'!I:I)</f>
        <v>5910.2924999999977</v>
      </c>
      <c r="E12" t="s">
        <v>17</v>
      </c>
      <c r="F12" s="9">
        <v>10920.61</v>
      </c>
      <c r="G12" s="10">
        <f>Performance!C12/Performance!C13</f>
        <v>0</v>
      </c>
    </row>
    <row r="16" spans="2:7" ht="18" x14ac:dyDescent="0.35">
      <c r="B16" s="3" t="s">
        <v>18</v>
      </c>
      <c r="E16" s="3" t="s">
        <v>19</v>
      </c>
    </row>
    <row r="18" spans="2:7" x14ac:dyDescent="0.3">
      <c r="B18" s="17" t="s">
        <v>20</v>
      </c>
      <c r="E18" s="6" t="s">
        <v>21</v>
      </c>
      <c r="F18" s="6" t="s">
        <v>6</v>
      </c>
      <c r="G18" s="6" t="s">
        <v>22</v>
      </c>
    </row>
    <row r="19" spans="2:7" x14ac:dyDescent="0.3">
      <c r="B19" s="18" t="s">
        <v>23</v>
      </c>
      <c r="E19" t="s">
        <v>24</v>
      </c>
      <c r="F19" s="9">
        <v>14093.38</v>
      </c>
      <c r="G19" s="10">
        <v>0.108536585365854</v>
      </c>
    </row>
    <row r="20" spans="2:7" x14ac:dyDescent="0.3">
      <c r="B20" s="17" t="s">
        <v>25</v>
      </c>
      <c r="E20" s="12" t="s">
        <v>26</v>
      </c>
      <c r="F20" s="13">
        <v>11916.33</v>
      </c>
      <c r="G20" s="14">
        <v>9.7674418604651203E-2</v>
      </c>
    </row>
    <row r="21" spans="2:7" x14ac:dyDescent="0.3">
      <c r="B21" s="18" t="s">
        <v>27</v>
      </c>
      <c r="E21" t="s">
        <v>28</v>
      </c>
      <c r="F21" s="9">
        <v>11616.61</v>
      </c>
      <c r="G21" s="10">
        <v>0.11375</v>
      </c>
    </row>
    <row r="22" spans="2:7" x14ac:dyDescent="0.3">
      <c r="E22" s="12" t="s">
        <v>29</v>
      </c>
      <c r="F22" s="13">
        <v>11065.92</v>
      </c>
      <c r="G22" s="14">
        <v>8.8888888888888906E-2</v>
      </c>
    </row>
    <row r="23" spans="2:7" x14ac:dyDescent="0.3">
      <c r="E23" t="s">
        <v>30</v>
      </c>
      <c r="F23" s="9">
        <v>10913.84</v>
      </c>
      <c r="G23" s="10">
        <v>0.10249999999999999</v>
      </c>
    </row>
  </sheetData>
  <hyperlinks>
    <hyperlink ref="B18" r:id="rId1" location="'Revenue%20Trends'!A1" xr:uid="{00000000-0004-0000-0000-000000000000}"/>
    <hyperlink ref="B19" r:id="rId2" location="'Forecasting'!A1" xr:uid="{00000000-0004-0000-0000-000001000000}"/>
    <hyperlink ref="B20" r:id="rId3" location="'Performance'!A1" xr:uid="{00000000-0004-0000-0000-000002000000}"/>
    <hyperlink ref="B21" r:id="rId4" location="'Raw%20Data'!A1" xr:uid="{00000000-0004-0000-0000-000003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50"/>
  <sheetViews>
    <sheetView tabSelected="1" zoomScaleNormal="100" workbookViewId="0">
      <selection activeCell="G10" sqref="G10"/>
    </sheetView>
  </sheetViews>
  <sheetFormatPr defaultColWidth="8.6640625" defaultRowHeight="14.4" x14ac:dyDescent="0.3"/>
  <cols>
    <col min="1" max="1" width="3" customWidth="1"/>
    <col min="2" max="2" width="12" customWidth="1"/>
    <col min="3" max="5" width="14" customWidth="1"/>
    <col min="6" max="7" width="12" customWidth="1"/>
    <col min="8" max="8" width="14" customWidth="1"/>
  </cols>
  <sheetData>
    <row r="2" spans="2:8" ht="23.4" x14ac:dyDescent="0.45">
      <c r="B2" s="19" t="s">
        <v>31</v>
      </c>
    </row>
    <row r="4" spans="2:8" ht="15.6" x14ac:dyDescent="0.3">
      <c r="B4" s="20" t="s">
        <v>32</v>
      </c>
    </row>
    <row r="6" spans="2:8" x14ac:dyDescent="0.3">
      <c r="B6" s="6" t="s">
        <v>33</v>
      </c>
      <c r="C6" s="6" t="s">
        <v>6</v>
      </c>
      <c r="D6" s="6" t="s">
        <v>8</v>
      </c>
      <c r="E6" s="6" t="s">
        <v>34</v>
      </c>
      <c r="F6" s="6" t="s">
        <v>35</v>
      </c>
      <c r="G6" s="6" t="s">
        <v>36</v>
      </c>
      <c r="H6" s="6" t="s">
        <v>37</v>
      </c>
    </row>
    <row r="7" spans="2:8" x14ac:dyDescent="0.3">
      <c r="B7" s="21">
        <v>45292</v>
      </c>
      <c r="C7" s="9">
        <v>3132.07</v>
      </c>
      <c r="D7" s="9">
        <v>2935.4324999999999</v>
      </c>
      <c r="E7">
        <v>6</v>
      </c>
      <c r="F7">
        <v>20</v>
      </c>
      <c r="G7" s="22">
        <f t="shared" ref="G7:G37" si="0">C7/E7</f>
        <v>522.01166666666666</v>
      </c>
      <c r="H7" s="9">
        <v>3132.07</v>
      </c>
    </row>
    <row r="8" spans="2:8" x14ac:dyDescent="0.3">
      <c r="B8" s="23">
        <v>45293</v>
      </c>
      <c r="C8" s="13">
        <v>657.29</v>
      </c>
      <c r="D8" s="13">
        <v>554.98299999999995</v>
      </c>
      <c r="E8" s="12">
        <v>3</v>
      </c>
      <c r="F8" s="12">
        <v>10</v>
      </c>
      <c r="G8" s="24">
        <f t="shared" si="0"/>
        <v>219.09666666666666</v>
      </c>
      <c r="H8" s="13">
        <v>3789.36</v>
      </c>
    </row>
    <row r="9" spans="2:8" x14ac:dyDescent="0.3">
      <c r="B9" s="21">
        <v>45294</v>
      </c>
      <c r="C9" s="9">
        <v>2932.05</v>
      </c>
      <c r="D9" s="9">
        <v>2732.7874999999999</v>
      </c>
      <c r="E9">
        <v>9</v>
      </c>
      <c r="F9">
        <v>33</v>
      </c>
      <c r="G9" s="22">
        <f t="shared" si="0"/>
        <v>325.78333333333336</v>
      </c>
      <c r="H9" s="9">
        <v>6721.41</v>
      </c>
    </row>
    <row r="10" spans="2:8" x14ac:dyDescent="0.3">
      <c r="B10" s="23">
        <v>45295</v>
      </c>
      <c r="C10" s="13">
        <v>600.39</v>
      </c>
      <c r="D10" s="13">
        <v>512.995</v>
      </c>
      <c r="E10" s="12">
        <v>5</v>
      </c>
      <c r="F10" s="12">
        <v>13</v>
      </c>
      <c r="G10" s="24">
        <f t="shared" si="0"/>
        <v>120.078</v>
      </c>
      <c r="H10" s="13">
        <v>7321.8</v>
      </c>
    </row>
    <row r="11" spans="2:8" x14ac:dyDescent="0.3">
      <c r="B11" s="21">
        <v>45296</v>
      </c>
      <c r="C11" s="9">
        <v>811.23</v>
      </c>
      <c r="D11" s="9">
        <v>777.947</v>
      </c>
      <c r="E11">
        <v>5</v>
      </c>
      <c r="F11">
        <v>12</v>
      </c>
      <c r="G11" s="22">
        <f t="shared" si="0"/>
        <v>162.24600000000001</v>
      </c>
      <c r="H11" s="9">
        <v>8133.03</v>
      </c>
    </row>
    <row r="12" spans="2:8" x14ac:dyDescent="0.3">
      <c r="B12" s="23">
        <v>45297</v>
      </c>
      <c r="C12" s="13">
        <v>2958.37</v>
      </c>
      <c r="D12" s="13">
        <v>2590.0805</v>
      </c>
      <c r="E12" s="12">
        <v>6</v>
      </c>
      <c r="F12" s="12">
        <v>25</v>
      </c>
      <c r="G12" s="24">
        <f t="shared" si="0"/>
        <v>493.06166666666667</v>
      </c>
      <c r="H12" s="13">
        <v>11091.4</v>
      </c>
    </row>
    <row r="13" spans="2:8" x14ac:dyDescent="0.3">
      <c r="B13" s="21">
        <v>45298</v>
      </c>
      <c r="C13" s="9">
        <v>1120.92</v>
      </c>
      <c r="D13" s="9">
        <v>1028.1524999999999</v>
      </c>
      <c r="E13">
        <v>7</v>
      </c>
      <c r="F13">
        <v>16</v>
      </c>
      <c r="G13" s="22">
        <f t="shared" si="0"/>
        <v>160.13142857142859</v>
      </c>
      <c r="H13" s="9">
        <v>12212.32</v>
      </c>
    </row>
    <row r="14" spans="2:8" x14ac:dyDescent="0.3">
      <c r="B14" s="23">
        <v>45299</v>
      </c>
      <c r="C14" s="13">
        <v>821.89</v>
      </c>
      <c r="D14" s="13">
        <v>734.91499999999996</v>
      </c>
      <c r="E14" s="12">
        <v>5</v>
      </c>
      <c r="F14" s="12">
        <v>12</v>
      </c>
      <c r="G14" s="24">
        <f t="shared" si="0"/>
        <v>164.37799999999999</v>
      </c>
      <c r="H14" s="13">
        <v>13034.21</v>
      </c>
    </row>
    <row r="15" spans="2:8" x14ac:dyDescent="0.3">
      <c r="B15" s="21">
        <v>45300</v>
      </c>
      <c r="C15" s="9">
        <v>2747</v>
      </c>
      <c r="D15" s="9">
        <v>2355.018</v>
      </c>
      <c r="E15">
        <v>7</v>
      </c>
      <c r="F15">
        <v>17</v>
      </c>
      <c r="G15" s="22">
        <f t="shared" si="0"/>
        <v>392.42857142857144</v>
      </c>
      <c r="H15" s="9">
        <v>15781.21</v>
      </c>
    </row>
    <row r="16" spans="2:8" x14ac:dyDescent="0.3">
      <c r="B16" s="23">
        <v>45301</v>
      </c>
      <c r="C16" s="13">
        <v>835.49</v>
      </c>
      <c r="D16" s="13">
        <v>754.05050000000006</v>
      </c>
      <c r="E16" s="12">
        <v>3</v>
      </c>
      <c r="F16" s="12">
        <v>7</v>
      </c>
      <c r="G16" s="24">
        <f t="shared" si="0"/>
        <v>278.49666666666667</v>
      </c>
      <c r="H16" s="13">
        <v>16616.7</v>
      </c>
    </row>
    <row r="17" spans="2:8" x14ac:dyDescent="0.3">
      <c r="B17" s="21">
        <v>45302</v>
      </c>
      <c r="C17" s="9">
        <v>1528.88</v>
      </c>
      <c r="D17" s="9">
        <v>1349.5</v>
      </c>
      <c r="E17">
        <v>4</v>
      </c>
      <c r="F17">
        <v>13</v>
      </c>
      <c r="G17" s="22">
        <f t="shared" si="0"/>
        <v>382.22</v>
      </c>
      <c r="H17" s="9">
        <v>18145.580000000002</v>
      </c>
    </row>
    <row r="18" spans="2:8" x14ac:dyDescent="0.3">
      <c r="B18" s="23">
        <v>45303</v>
      </c>
      <c r="C18" s="13">
        <v>462.85</v>
      </c>
      <c r="D18" s="13">
        <v>393.42250000000001</v>
      </c>
      <c r="E18" s="12">
        <v>2</v>
      </c>
      <c r="F18" s="12">
        <v>4</v>
      </c>
      <c r="G18" s="24">
        <f t="shared" si="0"/>
        <v>231.42500000000001</v>
      </c>
      <c r="H18" s="13">
        <v>18608.43</v>
      </c>
    </row>
    <row r="19" spans="2:8" x14ac:dyDescent="0.3">
      <c r="B19" s="21">
        <v>45304</v>
      </c>
      <c r="C19" s="9">
        <v>1907.77</v>
      </c>
      <c r="D19" s="9">
        <v>1824.848</v>
      </c>
      <c r="E19">
        <v>7</v>
      </c>
      <c r="F19">
        <v>17</v>
      </c>
      <c r="G19" s="22">
        <f t="shared" si="0"/>
        <v>272.5385714285714</v>
      </c>
      <c r="H19" s="9">
        <v>20516.2</v>
      </c>
    </row>
    <row r="20" spans="2:8" x14ac:dyDescent="0.3">
      <c r="B20" s="23">
        <v>45305</v>
      </c>
      <c r="C20" s="13">
        <v>181.83</v>
      </c>
      <c r="D20" s="13">
        <v>158.30099999999999</v>
      </c>
      <c r="E20" s="12">
        <v>2</v>
      </c>
      <c r="F20" s="12">
        <v>7</v>
      </c>
      <c r="G20" s="24">
        <f t="shared" si="0"/>
        <v>90.915000000000006</v>
      </c>
      <c r="H20" s="13">
        <v>20698.03</v>
      </c>
    </row>
    <row r="21" spans="2:8" x14ac:dyDescent="0.3">
      <c r="B21" s="21">
        <v>45306</v>
      </c>
      <c r="C21" s="9">
        <v>2614.9699999999998</v>
      </c>
      <c r="D21" s="9">
        <v>2358.6889999999999</v>
      </c>
      <c r="E21">
        <v>8</v>
      </c>
      <c r="F21">
        <v>27</v>
      </c>
      <c r="G21" s="22">
        <f t="shared" si="0"/>
        <v>326.87124999999997</v>
      </c>
      <c r="H21" s="9">
        <v>23313</v>
      </c>
    </row>
    <row r="22" spans="2:8" x14ac:dyDescent="0.3">
      <c r="B22" s="23">
        <v>45307</v>
      </c>
      <c r="C22" s="13">
        <v>1291.52</v>
      </c>
      <c r="D22" s="13">
        <v>1152.057</v>
      </c>
      <c r="E22" s="12">
        <v>6</v>
      </c>
      <c r="F22" s="12">
        <v>18</v>
      </c>
      <c r="G22" s="24">
        <f t="shared" si="0"/>
        <v>215.25333333333333</v>
      </c>
      <c r="H22" s="13">
        <v>24604.52</v>
      </c>
    </row>
    <row r="23" spans="2:8" x14ac:dyDescent="0.3">
      <c r="B23" s="21">
        <v>45308</v>
      </c>
      <c r="C23" s="9">
        <v>1236.05</v>
      </c>
      <c r="D23" s="9">
        <v>1115.683</v>
      </c>
      <c r="E23">
        <v>7</v>
      </c>
      <c r="F23">
        <v>14</v>
      </c>
      <c r="G23" s="22">
        <f t="shared" si="0"/>
        <v>176.57857142857142</v>
      </c>
      <c r="H23" s="9">
        <v>25840.57</v>
      </c>
    </row>
    <row r="24" spans="2:8" x14ac:dyDescent="0.3">
      <c r="B24" s="23">
        <v>45309</v>
      </c>
      <c r="C24" s="13">
        <v>1076.5999999999999</v>
      </c>
      <c r="D24" s="13">
        <v>973.11400000000003</v>
      </c>
      <c r="E24" s="12">
        <v>4</v>
      </c>
      <c r="F24" s="12">
        <v>11</v>
      </c>
      <c r="G24" s="24">
        <f t="shared" si="0"/>
        <v>269.14999999999998</v>
      </c>
      <c r="H24" s="13">
        <v>26917.17</v>
      </c>
    </row>
    <row r="25" spans="2:8" x14ac:dyDescent="0.3">
      <c r="B25" s="21">
        <v>45310</v>
      </c>
      <c r="C25" s="9">
        <v>3888.78</v>
      </c>
      <c r="D25" s="9">
        <v>3454.163</v>
      </c>
      <c r="E25">
        <v>12</v>
      </c>
      <c r="F25">
        <v>34</v>
      </c>
      <c r="G25" s="22">
        <f t="shared" si="0"/>
        <v>324.065</v>
      </c>
      <c r="H25" s="9">
        <v>30805.95</v>
      </c>
    </row>
    <row r="26" spans="2:8" x14ac:dyDescent="0.3">
      <c r="B26" s="23">
        <v>45311</v>
      </c>
      <c r="C26" s="13">
        <v>3076.61</v>
      </c>
      <c r="D26" s="13">
        <v>2825.2159999999999</v>
      </c>
      <c r="E26" s="12">
        <v>10</v>
      </c>
      <c r="F26" s="12">
        <v>25</v>
      </c>
      <c r="G26" s="24">
        <f t="shared" si="0"/>
        <v>307.661</v>
      </c>
      <c r="H26" s="13">
        <v>33882.559999999998</v>
      </c>
    </row>
    <row r="27" spans="2:8" x14ac:dyDescent="0.3">
      <c r="B27" s="21">
        <v>45312</v>
      </c>
      <c r="C27" s="9">
        <v>2101.0300000000002</v>
      </c>
      <c r="D27" s="9">
        <v>1880.9525000000001</v>
      </c>
      <c r="E27">
        <v>7</v>
      </c>
      <c r="F27">
        <v>20</v>
      </c>
      <c r="G27" s="22">
        <f t="shared" si="0"/>
        <v>300.14714285714291</v>
      </c>
      <c r="H27" s="9">
        <v>35983.589999999997</v>
      </c>
    </row>
    <row r="28" spans="2:8" x14ac:dyDescent="0.3">
      <c r="B28" s="23">
        <v>45313</v>
      </c>
      <c r="C28" s="13">
        <v>2451.61</v>
      </c>
      <c r="D28" s="13">
        <v>2136.1239999999998</v>
      </c>
      <c r="E28" s="12">
        <v>8</v>
      </c>
      <c r="F28" s="12">
        <v>23</v>
      </c>
      <c r="G28" s="24">
        <f t="shared" si="0"/>
        <v>306.45125000000002</v>
      </c>
      <c r="H28" s="13">
        <v>38435.199999999997</v>
      </c>
    </row>
    <row r="29" spans="2:8" x14ac:dyDescent="0.3">
      <c r="B29" s="21">
        <v>45314</v>
      </c>
      <c r="C29" s="9">
        <v>1235.96</v>
      </c>
      <c r="D29" s="9">
        <v>1110.0645</v>
      </c>
      <c r="E29">
        <v>5</v>
      </c>
      <c r="F29">
        <v>16</v>
      </c>
      <c r="G29" s="22">
        <f t="shared" si="0"/>
        <v>247.19200000000001</v>
      </c>
      <c r="H29" s="9">
        <v>39671.160000000003</v>
      </c>
    </row>
    <row r="30" spans="2:8" x14ac:dyDescent="0.3">
      <c r="B30" s="23">
        <v>45315</v>
      </c>
      <c r="C30" s="13">
        <v>3335.56</v>
      </c>
      <c r="D30" s="13">
        <v>3007.5625</v>
      </c>
      <c r="E30" s="12">
        <v>8</v>
      </c>
      <c r="F30" s="12">
        <v>27</v>
      </c>
      <c r="G30" s="24">
        <f t="shared" si="0"/>
        <v>416.94499999999999</v>
      </c>
      <c r="H30" s="13">
        <v>43006.720000000001</v>
      </c>
    </row>
    <row r="31" spans="2:8" x14ac:dyDescent="0.3">
      <c r="B31" s="21">
        <v>45316</v>
      </c>
      <c r="C31" s="9">
        <v>357.74</v>
      </c>
      <c r="D31" s="9">
        <v>307.03399999999999</v>
      </c>
      <c r="E31">
        <v>3</v>
      </c>
      <c r="F31">
        <v>7</v>
      </c>
      <c r="G31" s="22">
        <f t="shared" si="0"/>
        <v>119.24666666666667</v>
      </c>
      <c r="H31" s="9">
        <v>43364.46</v>
      </c>
    </row>
    <row r="32" spans="2:8" x14ac:dyDescent="0.3">
      <c r="B32" s="23">
        <v>45317</v>
      </c>
      <c r="C32" s="13">
        <v>3644.17</v>
      </c>
      <c r="D32" s="13">
        <v>3291.5165000000002</v>
      </c>
      <c r="E32" s="12">
        <v>11</v>
      </c>
      <c r="F32" s="12">
        <v>33</v>
      </c>
      <c r="G32" s="24">
        <f t="shared" si="0"/>
        <v>331.28818181818184</v>
      </c>
      <c r="H32" s="13">
        <v>47008.63</v>
      </c>
    </row>
    <row r="33" spans="2:8" x14ac:dyDescent="0.3">
      <c r="B33" s="21">
        <v>45318</v>
      </c>
      <c r="C33" s="9">
        <v>3329.88</v>
      </c>
      <c r="D33" s="9">
        <v>2928.7620000000002</v>
      </c>
      <c r="E33">
        <v>8</v>
      </c>
      <c r="F33">
        <v>31</v>
      </c>
      <c r="G33" s="22">
        <f t="shared" si="0"/>
        <v>416.23500000000001</v>
      </c>
      <c r="H33" s="9">
        <v>50338.51</v>
      </c>
    </row>
    <row r="34" spans="2:8" x14ac:dyDescent="0.3">
      <c r="B34" s="23">
        <v>45319</v>
      </c>
      <c r="C34" s="13">
        <v>2481.83</v>
      </c>
      <c r="D34" s="13">
        <v>2223.6125000000002</v>
      </c>
      <c r="E34" s="12">
        <v>8</v>
      </c>
      <c r="F34" s="12">
        <v>20</v>
      </c>
      <c r="G34" s="24">
        <f t="shared" si="0"/>
        <v>310.22874999999999</v>
      </c>
      <c r="H34" s="13">
        <v>52820.34</v>
      </c>
    </row>
    <row r="35" spans="2:8" x14ac:dyDescent="0.3">
      <c r="B35" s="21">
        <v>45320</v>
      </c>
      <c r="C35" s="9">
        <v>1625.49</v>
      </c>
      <c r="D35" s="9">
        <v>1553.6724999999999</v>
      </c>
      <c r="E35">
        <v>7</v>
      </c>
      <c r="F35">
        <v>18</v>
      </c>
      <c r="G35" s="22">
        <f t="shared" si="0"/>
        <v>232.21285714285713</v>
      </c>
      <c r="H35" s="9">
        <v>54445.83</v>
      </c>
    </row>
    <row r="36" spans="2:8" x14ac:dyDescent="0.3">
      <c r="B36" s="23">
        <v>45321</v>
      </c>
      <c r="C36" s="13">
        <v>3250.88</v>
      </c>
      <c r="D36" s="13">
        <v>3035.4695000000002</v>
      </c>
      <c r="E36" s="12">
        <v>10</v>
      </c>
      <c r="F36" s="12">
        <v>34</v>
      </c>
      <c r="G36" s="24">
        <f t="shared" si="0"/>
        <v>325.08800000000002</v>
      </c>
      <c r="H36" s="13">
        <v>57696.71</v>
      </c>
    </row>
    <row r="37" spans="2:8" x14ac:dyDescent="0.3">
      <c r="B37" s="21">
        <v>45322</v>
      </c>
      <c r="C37" s="9">
        <v>1909.37</v>
      </c>
      <c r="D37" s="9">
        <v>1639.662</v>
      </c>
      <c r="E37">
        <v>7</v>
      </c>
      <c r="F37">
        <v>21</v>
      </c>
      <c r="G37" s="22">
        <f t="shared" si="0"/>
        <v>272.76714285714286</v>
      </c>
      <c r="H37" s="9">
        <v>59606.080000000002</v>
      </c>
    </row>
    <row r="40" spans="2:8" ht="15.6" x14ac:dyDescent="0.3">
      <c r="B40" s="20" t="s">
        <v>38</v>
      </c>
    </row>
    <row r="42" spans="2:8" x14ac:dyDescent="0.3">
      <c r="B42" s="6" t="s">
        <v>39</v>
      </c>
      <c r="C42" s="6" t="s">
        <v>6</v>
      </c>
      <c r="D42" s="6" t="s">
        <v>8</v>
      </c>
      <c r="E42" s="6" t="s">
        <v>34</v>
      </c>
      <c r="F42" s="6" t="s">
        <v>35</v>
      </c>
      <c r="G42" s="6" t="s">
        <v>40</v>
      </c>
    </row>
    <row r="43" spans="2:8" x14ac:dyDescent="0.3">
      <c r="B43">
        <v>1</v>
      </c>
      <c r="C43" s="9">
        <v>12212.32</v>
      </c>
      <c r="D43" s="9">
        <v>11132.378000000001</v>
      </c>
      <c r="E43">
        <v>41</v>
      </c>
      <c r="F43">
        <v>129</v>
      </c>
      <c r="G43" s="9">
        <f>C43/7</f>
        <v>1744.6171428571429</v>
      </c>
    </row>
    <row r="44" spans="2:8" x14ac:dyDescent="0.3">
      <c r="B44" s="12">
        <v>2</v>
      </c>
      <c r="C44" s="13">
        <v>8485.7099999999991</v>
      </c>
      <c r="D44" s="13">
        <v>7570.0550000000003</v>
      </c>
      <c r="E44" s="12">
        <v>30</v>
      </c>
      <c r="F44" s="12">
        <v>77</v>
      </c>
      <c r="G44" s="13">
        <f>C44/7</f>
        <v>1212.2442857142855</v>
      </c>
    </row>
    <row r="45" spans="2:8" x14ac:dyDescent="0.3">
      <c r="B45">
        <v>3</v>
      </c>
      <c r="C45" s="9">
        <v>15285.56</v>
      </c>
      <c r="D45" s="9">
        <v>13759.8745</v>
      </c>
      <c r="E45">
        <v>54</v>
      </c>
      <c r="F45">
        <v>149</v>
      </c>
      <c r="G45" s="9">
        <f>C45/7</f>
        <v>2183.6514285714284</v>
      </c>
    </row>
    <row r="46" spans="2:8" x14ac:dyDescent="0.3">
      <c r="B46" s="12">
        <v>4</v>
      </c>
      <c r="C46" s="13">
        <v>16836.75</v>
      </c>
      <c r="D46" s="13">
        <v>15004.675999999999</v>
      </c>
      <c r="E46" s="12">
        <v>51</v>
      </c>
      <c r="F46" s="12">
        <v>157</v>
      </c>
      <c r="G46" s="13">
        <f>C46/7</f>
        <v>2405.25</v>
      </c>
    </row>
    <row r="47" spans="2:8" x14ac:dyDescent="0.3">
      <c r="B47">
        <v>5</v>
      </c>
      <c r="C47" s="9">
        <v>6785.74</v>
      </c>
      <c r="D47" s="9">
        <v>6228.8040000000001</v>
      </c>
      <c r="E47">
        <v>24</v>
      </c>
      <c r="F47">
        <v>73</v>
      </c>
      <c r="G47" s="9">
        <f>C47/7</f>
        <v>969.39142857142849</v>
      </c>
    </row>
    <row r="49" spans="2:7" ht="15.6" x14ac:dyDescent="0.3">
      <c r="B49" s="20" t="s">
        <v>41</v>
      </c>
    </row>
    <row r="50" spans="2:7" x14ac:dyDescent="0.3">
      <c r="B50" s="25" t="s">
        <v>42</v>
      </c>
      <c r="C50" s="26">
        <f>SUM(C7:C37)</f>
        <v>59606.079999999987</v>
      </c>
      <c r="D50" s="26">
        <f>SUM(D7:D37)</f>
        <v>53695.787499999999</v>
      </c>
      <c r="E50" s="25">
        <f>SUM(E7:E37)</f>
        <v>200</v>
      </c>
      <c r="F50" s="25">
        <f>SUM(F7:F37)</f>
        <v>585</v>
      </c>
      <c r="G50" s="27">
        <f>C50/E50</f>
        <v>298.03039999999993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44"/>
  <sheetViews>
    <sheetView zoomScaleNormal="100" workbookViewId="0">
      <selection activeCell="F38" sqref="F38"/>
    </sheetView>
  </sheetViews>
  <sheetFormatPr defaultColWidth="8.6640625" defaultRowHeight="14.4" x14ac:dyDescent="0.3"/>
  <cols>
    <col min="1" max="1" width="3" customWidth="1"/>
    <col min="2" max="2" width="28" customWidth="1"/>
    <col min="3" max="6" width="16" customWidth="1"/>
  </cols>
  <sheetData>
    <row r="2" spans="2:4" ht="23.4" x14ac:dyDescent="0.45">
      <c r="B2" s="19" t="s">
        <v>43</v>
      </c>
    </row>
    <row r="4" spans="2:4" ht="15.6" x14ac:dyDescent="0.3">
      <c r="B4" s="20" t="s">
        <v>44</v>
      </c>
    </row>
    <row r="6" spans="2:4" x14ac:dyDescent="0.3">
      <c r="B6" s="28" t="s">
        <v>45</v>
      </c>
      <c r="C6" s="29">
        <f>AVERAGE('Revenue Trends'!C7:C37)</f>
        <v>1922.7767741935479</v>
      </c>
    </row>
    <row r="7" spans="2:4" x14ac:dyDescent="0.3">
      <c r="B7" s="28" t="s">
        <v>46</v>
      </c>
      <c r="C7" s="30">
        <f>AVERAGE('Revenue Trends'!E7:E37)</f>
        <v>6.4516129032258061</v>
      </c>
    </row>
    <row r="8" spans="2:4" x14ac:dyDescent="0.3">
      <c r="B8" s="28" t="s">
        <v>47</v>
      </c>
      <c r="C8" s="29">
        <f>'Revenue Trends'!C50</f>
        <v>59606.079999999987</v>
      </c>
    </row>
    <row r="11" spans="2:4" ht="15.6" x14ac:dyDescent="0.3">
      <c r="B11" s="20" t="s">
        <v>48</v>
      </c>
    </row>
    <row r="13" spans="2:4" x14ac:dyDescent="0.3">
      <c r="B13" s="6" t="s">
        <v>49</v>
      </c>
      <c r="C13" s="6" t="s">
        <v>50</v>
      </c>
      <c r="D13" s="6" t="s">
        <v>51</v>
      </c>
    </row>
    <row r="14" spans="2:4" x14ac:dyDescent="0.3">
      <c r="B14" s="31" t="s">
        <v>52</v>
      </c>
      <c r="C14" s="32">
        <v>0.02</v>
      </c>
      <c r="D14" s="10">
        <f>POWER(1+C14,12)-1</f>
        <v>0.26824179456254527</v>
      </c>
    </row>
    <row r="15" spans="2:4" x14ac:dyDescent="0.3">
      <c r="B15" s="31" t="s">
        <v>53</v>
      </c>
      <c r="C15" s="32">
        <v>0.05</v>
      </c>
      <c r="D15" s="10">
        <f>POWER(1+C15,12)-1</f>
        <v>0.79585632602212919</v>
      </c>
    </row>
    <row r="16" spans="2:4" x14ac:dyDescent="0.3">
      <c r="B16" s="31" t="s">
        <v>54</v>
      </c>
      <c r="C16" s="32">
        <v>0.1</v>
      </c>
      <c r="D16" s="10">
        <f>POWER(1+C16,12)-1</f>
        <v>2.1384283767210026</v>
      </c>
    </row>
    <row r="19" spans="2:6" ht="15.6" x14ac:dyDescent="0.3">
      <c r="B19" s="20" t="s">
        <v>55</v>
      </c>
    </row>
    <row r="21" spans="2:6" x14ac:dyDescent="0.3">
      <c r="B21" s="6" t="s">
        <v>56</v>
      </c>
      <c r="C21" s="6" t="s">
        <v>52</v>
      </c>
      <c r="D21" s="6" t="s">
        <v>53</v>
      </c>
      <c r="E21" s="6" t="s">
        <v>54</v>
      </c>
      <c r="F21" s="6" t="s">
        <v>57</v>
      </c>
    </row>
    <row r="22" spans="2:6" x14ac:dyDescent="0.3">
      <c r="B22" t="s">
        <v>58</v>
      </c>
      <c r="C22" s="9">
        <f>'Revenue Trends'!C50*POWER(1+C14,1)</f>
        <v>60798.201599999986</v>
      </c>
      <c r="D22" s="9">
        <f>'Revenue Trends'!C50*POWER(1+C15,1)</f>
        <v>62586.383999999991</v>
      </c>
      <c r="E22" s="9">
        <f>'Revenue Trends'!C50*POWER(1+C16,1)</f>
        <v>65566.687999999995</v>
      </c>
      <c r="F22" s="9">
        <f t="shared" ref="F22:F33" si="0">E22-C22</f>
        <v>4768.4864000000089</v>
      </c>
    </row>
    <row r="23" spans="2:6" x14ac:dyDescent="0.3">
      <c r="B23" s="12" t="s">
        <v>59</v>
      </c>
      <c r="C23" s="13">
        <f>'Revenue Trends'!C50*POWER(1+C14,2)</f>
        <v>62014.165631999989</v>
      </c>
      <c r="D23" s="13">
        <f>'Revenue Trends'!C50*POWER(1+C15,2)</f>
        <v>65715.703199999989</v>
      </c>
      <c r="E23" s="13">
        <f>'Revenue Trends'!C50*POWER(1+C16,2)</f>
        <v>72123.356799999994</v>
      </c>
      <c r="F23" s="13">
        <f t="shared" si="0"/>
        <v>10109.191168000005</v>
      </c>
    </row>
    <row r="24" spans="2:6" x14ac:dyDescent="0.3">
      <c r="B24" t="s">
        <v>60</v>
      </c>
      <c r="C24" s="9">
        <f>'Revenue Trends'!C50*POWER(1+C14,3)</f>
        <v>63254.448944639982</v>
      </c>
      <c r="D24" s="9">
        <f>'Revenue Trends'!C50*POWER(1+C15,3)</f>
        <v>69001.488359999988</v>
      </c>
      <c r="E24" s="9">
        <f>'Revenue Trends'!C50*POWER(1+C16,3)</f>
        <v>79335.692480000012</v>
      </c>
      <c r="F24" s="9">
        <f t="shared" si="0"/>
        <v>16081.24353536003</v>
      </c>
    </row>
    <row r="25" spans="2:6" x14ac:dyDescent="0.3">
      <c r="B25" s="12" t="s">
        <v>61</v>
      </c>
      <c r="C25" s="13">
        <f>'Revenue Trends'!C50*POWER(1+C14,4)</f>
        <v>64519.537923532785</v>
      </c>
      <c r="D25" s="13">
        <f>'Revenue Trends'!C50*POWER(1+C15,4)</f>
        <v>72451.562777999992</v>
      </c>
      <c r="E25" s="13">
        <f>'Revenue Trends'!C50*POWER(1+C16,4)</f>
        <v>87269.261728000012</v>
      </c>
      <c r="F25" s="13">
        <f t="shared" si="0"/>
        <v>22749.723804467227</v>
      </c>
    </row>
    <row r="26" spans="2:6" x14ac:dyDescent="0.3">
      <c r="B26" t="s">
        <v>62</v>
      </c>
      <c r="C26" s="9">
        <f>'Revenue Trends'!C50*POWER(1+C14,5)</f>
        <v>65809.928682003447</v>
      </c>
      <c r="D26" s="9">
        <f>'Revenue Trends'!C50*POWER(1+C15,5)</f>
        <v>76074.140916899996</v>
      </c>
      <c r="E26" s="9">
        <f>'Revenue Trends'!C50*POWER(1+C16,5)</f>
        <v>95996.187900800011</v>
      </c>
      <c r="F26" s="9">
        <f t="shared" si="0"/>
        <v>30186.259218796564</v>
      </c>
    </row>
    <row r="27" spans="2:6" x14ac:dyDescent="0.3">
      <c r="B27" s="12" t="s">
        <v>63</v>
      </c>
      <c r="C27" s="13">
        <f>'Revenue Trends'!C50*POWER(1+C14,6)</f>
        <v>67126.127255643514</v>
      </c>
      <c r="D27" s="13">
        <f>'Revenue Trends'!C50*POWER(1+C15,6)</f>
        <v>79877.847962744985</v>
      </c>
      <c r="E27" s="13">
        <f>'Revenue Trends'!C50*POWER(1+C16,6)</f>
        <v>105595.80669088002</v>
      </c>
      <c r="F27" s="13">
        <f t="shared" si="0"/>
        <v>38469.67943523651</v>
      </c>
    </row>
    <row r="28" spans="2:6" x14ac:dyDescent="0.3">
      <c r="B28" t="s">
        <v>64</v>
      </c>
      <c r="C28" s="9">
        <f>'Revenue Trends'!C50*POWER(1+C14,7)</f>
        <v>68468.649800756364</v>
      </c>
      <c r="D28" s="9">
        <f>'Revenue Trends'!C50*POWER(1+C15,7)</f>
        <v>83871.74036088225</v>
      </c>
      <c r="E28" s="9">
        <f>'Revenue Trends'!C50*POWER(1+C16,7)</f>
        <v>116155.38735996805</v>
      </c>
      <c r="F28" s="9">
        <f t="shared" si="0"/>
        <v>47686.737559211688</v>
      </c>
    </row>
    <row r="29" spans="2:6" x14ac:dyDescent="0.3">
      <c r="B29" s="12" t="s">
        <v>65</v>
      </c>
      <c r="C29" s="13">
        <f>'Revenue Trends'!C50*POWER(1+C14,8)</f>
        <v>69838.022796771504</v>
      </c>
      <c r="D29" s="13">
        <f>'Revenue Trends'!C50*POWER(1+C15,8)</f>
        <v>88065.327378926348</v>
      </c>
      <c r="E29" s="13">
        <f>'Revenue Trends'!C50*POWER(1+C16,8)</f>
        <v>127770.92609596484</v>
      </c>
      <c r="F29" s="13">
        <f t="shared" si="0"/>
        <v>57932.903299193335</v>
      </c>
    </row>
    <row r="30" spans="2:6" x14ac:dyDescent="0.3">
      <c r="B30" t="s">
        <v>66</v>
      </c>
      <c r="C30" s="9">
        <f>'Revenue Trends'!C50*POWER(1+C14,9)</f>
        <v>71234.78325270694</v>
      </c>
      <c r="D30" s="9">
        <f>'Revenue Trends'!C50*POWER(1+C15,9)</f>
        <v>92468.59374787267</v>
      </c>
      <c r="E30" s="9">
        <f>'Revenue Trends'!C50*POWER(1+C16,9)</f>
        <v>140548.01870556135</v>
      </c>
      <c r="F30" s="9">
        <f t="shared" si="0"/>
        <v>69313.235452854409</v>
      </c>
    </row>
    <row r="31" spans="2:6" x14ac:dyDescent="0.3">
      <c r="B31" s="12" t="s">
        <v>67</v>
      </c>
      <c r="C31" s="13">
        <f>'Revenue Trends'!C50*POWER(1+C14,10)</f>
        <v>72659.47891776108</v>
      </c>
      <c r="D31" s="13">
        <f>'Revenue Trends'!C50*POWER(1+C15,10)</f>
        <v>97092.02343526631</v>
      </c>
      <c r="E31" s="13">
        <f>'Revenue Trends'!C50*POWER(1+C16,10)</f>
        <v>154602.82057611749</v>
      </c>
      <c r="F31" s="13">
        <f t="shared" si="0"/>
        <v>81943.34165835641</v>
      </c>
    </row>
    <row r="32" spans="2:6" x14ac:dyDescent="0.3">
      <c r="B32" t="s">
        <v>68</v>
      </c>
      <c r="C32" s="9">
        <f>'Revenue Trends'!C50*POWER(1+C14,11)</f>
        <v>74112.668496116283</v>
      </c>
      <c r="D32" s="9">
        <f>'Revenue Trends'!C50*POWER(1+C15,11)</f>
        <v>101946.62460702963</v>
      </c>
      <c r="E32" s="9">
        <f>'Revenue Trends'!C50*POWER(1+C16,11)</f>
        <v>170063.10263372926</v>
      </c>
      <c r="F32" s="9">
        <f t="shared" si="0"/>
        <v>95950.434137612974</v>
      </c>
    </row>
    <row r="33" spans="2:6" x14ac:dyDescent="0.3">
      <c r="B33" s="12" t="s">
        <v>69</v>
      </c>
      <c r="C33" s="13">
        <f>'Revenue Trends'!C50*POWER(1+C14,12)</f>
        <v>75594.921866038625</v>
      </c>
      <c r="D33" s="13">
        <f>'Revenue Trends'!C50*POWER(1+C15,12)</f>
        <v>107043.95583738109</v>
      </c>
      <c r="E33" s="13">
        <f>'Revenue Trends'!C50*POWER(1+C16,12)</f>
        <v>187069.41289710219</v>
      </c>
      <c r="F33" s="13">
        <f t="shared" si="0"/>
        <v>111474.49103106356</v>
      </c>
    </row>
    <row r="35" spans="2:6" x14ac:dyDescent="0.3">
      <c r="B35" s="25" t="s">
        <v>70</v>
      </c>
      <c r="C35" s="26">
        <f>SUM(C22:C33)</f>
        <v>815430.9351679706</v>
      </c>
      <c r="D35" s="26">
        <f>SUM(D22:D33)</f>
        <v>996195.39258500317</v>
      </c>
      <c r="E35" s="26">
        <f>SUM(E22:E33)</f>
        <v>1402096.6618681233</v>
      </c>
      <c r="F35" s="26">
        <f>SUM(F22:F33)</f>
        <v>586665.72670015274</v>
      </c>
    </row>
    <row r="38" spans="2:6" ht="15.6" x14ac:dyDescent="0.3">
      <c r="B38" s="20" t="s">
        <v>71</v>
      </c>
    </row>
    <row r="40" spans="2:6" x14ac:dyDescent="0.3">
      <c r="B40" s="6" t="s">
        <v>72</v>
      </c>
      <c r="C40" s="6" t="s">
        <v>6</v>
      </c>
      <c r="D40" s="6" t="s">
        <v>73</v>
      </c>
    </row>
    <row r="41" spans="2:6" x14ac:dyDescent="0.3">
      <c r="B41" t="s">
        <v>74</v>
      </c>
      <c r="C41" s="9">
        <f>D22+D23+D24</f>
        <v>197303.57555999997</v>
      </c>
      <c r="D41" s="10">
        <f>C41/SUM(C41:C44)</f>
        <v>0.19805710509062055</v>
      </c>
    </row>
    <row r="42" spans="2:6" x14ac:dyDescent="0.3">
      <c r="B42" s="12" t="s">
        <v>75</v>
      </c>
      <c r="C42" s="13">
        <f>D25+D26+D27</f>
        <v>228403.55165764497</v>
      </c>
      <c r="D42" s="14">
        <f>C42/SUM(C41:C44)</f>
        <v>0.22927585628052963</v>
      </c>
    </row>
    <row r="43" spans="2:6" x14ac:dyDescent="0.3">
      <c r="B43" t="s">
        <v>76</v>
      </c>
      <c r="C43" s="9">
        <f>D28+D29+D30</f>
        <v>264405.66148768127</v>
      </c>
      <c r="D43" s="10">
        <f>C43/SUM(C41:C44)</f>
        <v>0.26541546312674813</v>
      </c>
    </row>
    <row r="44" spans="2:6" x14ac:dyDescent="0.3">
      <c r="B44" s="12" t="s">
        <v>77</v>
      </c>
      <c r="C44" s="13">
        <f>D31+D32+D33</f>
        <v>306082.60387967702</v>
      </c>
      <c r="D44" s="14">
        <f>C44/SUM(C41:C44)</f>
        <v>0.30725157550210175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52"/>
  <sheetViews>
    <sheetView zoomScaleNormal="100" workbookViewId="0">
      <selection activeCell="G13" sqref="G13"/>
    </sheetView>
  </sheetViews>
  <sheetFormatPr defaultColWidth="8.6640625" defaultRowHeight="14.4" x14ac:dyDescent="0.3"/>
  <cols>
    <col min="1" max="1" width="3" customWidth="1"/>
    <col min="2" max="2" width="22" customWidth="1"/>
    <col min="3" max="3" width="14" customWidth="1"/>
    <col min="4" max="4" width="12" customWidth="1"/>
    <col min="5" max="5" width="14" customWidth="1"/>
    <col min="6" max="6" width="12" customWidth="1"/>
    <col min="7" max="7" width="16" customWidth="1"/>
    <col min="8" max="8" width="14" customWidth="1"/>
  </cols>
  <sheetData>
    <row r="2" spans="2:7" ht="23.4" x14ac:dyDescent="0.45">
      <c r="B2" s="19" t="s">
        <v>78</v>
      </c>
    </row>
    <row r="4" spans="2:7" ht="15.6" x14ac:dyDescent="0.3">
      <c r="B4" s="20" t="s">
        <v>79</v>
      </c>
    </row>
    <row r="6" spans="2:7" x14ac:dyDescent="0.3">
      <c r="B6" s="6" t="s">
        <v>5</v>
      </c>
      <c r="C6" s="6" t="s">
        <v>6</v>
      </c>
      <c r="D6" s="6" t="s">
        <v>7</v>
      </c>
      <c r="E6" s="6" t="s">
        <v>34</v>
      </c>
      <c r="F6" s="6" t="s">
        <v>35</v>
      </c>
      <c r="G6" s="6" t="s">
        <v>14</v>
      </c>
    </row>
    <row r="7" spans="2:7" x14ac:dyDescent="0.3">
      <c r="B7" t="s">
        <v>9</v>
      </c>
      <c r="C7" s="9">
        <v>13164.38</v>
      </c>
      <c r="D7" s="10">
        <f>C7/C13</f>
        <v>0.22085632875035566</v>
      </c>
      <c r="E7">
        <v>40</v>
      </c>
      <c r="F7">
        <v>121</v>
      </c>
      <c r="G7" s="22">
        <v>329.10950000000003</v>
      </c>
    </row>
    <row r="8" spans="2:7" x14ac:dyDescent="0.3">
      <c r="B8" s="12" t="s">
        <v>11</v>
      </c>
      <c r="C8" s="13">
        <v>12400.01</v>
      </c>
      <c r="D8" s="14">
        <f>C8/C13</f>
        <v>0.2080326369390505</v>
      </c>
      <c r="E8" s="12">
        <v>43</v>
      </c>
      <c r="F8" s="12">
        <v>122</v>
      </c>
      <c r="G8" s="24">
        <v>288.37232558139499</v>
      </c>
    </row>
    <row r="9" spans="2:7" x14ac:dyDescent="0.3">
      <c r="B9" t="s">
        <v>13</v>
      </c>
      <c r="C9" s="9">
        <v>12159.02</v>
      </c>
      <c r="D9" s="10">
        <f>C9/C13</f>
        <v>0.2039895930079616</v>
      </c>
      <c r="E9">
        <v>42</v>
      </c>
      <c r="F9">
        <v>127</v>
      </c>
      <c r="G9" s="22">
        <v>289.50047619047598</v>
      </c>
    </row>
    <row r="10" spans="2:7" x14ac:dyDescent="0.3">
      <c r="B10" s="12" t="s">
        <v>15</v>
      </c>
      <c r="C10" s="13">
        <v>10962.06</v>
      </c>
      <c r="D10" s="14">
        <f>C10/C13</f>
        <v>0.18390842008063604</v>
      </c>
      <c r="E10" s="12">
        <v>38</v>
      </c>
      <c r="F10" s="12">
        <v>109</v>
      </c>
      <c r="G10" s="24">
        <v>288.47526315789497</v>
      </c>
    </row>
    <row r="11" spans="2:7" x14ac:dyDescent="0.3">
      <c r="B11" t="s">
        <v>17</v>
      </c>
      <c r="C11" s="9">
        <v>10920.61</v>
      </c>
      <c r="D11" s="10">
        <f>C11/C13</f>
        <v>0.18321302122199615</v>
      </c>
      <c r="E11">
        <v>37</v>
      </c>
      <c r="F11">
        <v>106</v>
      </c>
      <c r="G11" s="22">
        <v>295.15162162162198</v>
      </c>
    </row>
    <row r="13" spans="2:7" x14ac:dyDescent="0.3">
      <c r="B13" s="25" t="s">
        <v>80</v>
      </c>
      <c r="C13" s="26">
        <f>SUM(C7:C12)</f>
        <v>59606.080000000002</v>
      </c>
      <c r="D13" s="33">
        <f>SUM(D7:D12)</f>
        <v>0.99999999999999989</v>
      </c>
      <c r="E13" s="25">
        <f>SUM(E7:E12)</f>
        <v>200</v>
      </c>
      <c r="F13" s="25">
        <f>SUM(F7:F12)</f>
        <v>585</v>
      </c>
      <c r="G13" s="27">
        <f>C13/E13</f>
        <v>298.03039999999999</v>
      </c>
    </row>
    <row r="16" spans="2:7" ht="15.6" x14ac:dyDescent="0.3">
      <c r="B16" s="20" t="s">
        <v>81</v>
      </c>
    </row>
    <row r="18" spans="2:8" x14ac:dyDescent="0.3">
      <c r="B18" s="6" t="s">
        <v>21</v>
      </c>
      <c r="C18" s="6" t="s">
        <v>6</v>
      </c>
      <c r="D18" s="6" t="s">
        <v>7</v>
      </c>
      <c r="E18" s="6" t="s">
        <v>34</v>
      </c>
      <c r="F18" s="6" t="s">
        <v>35</v>
      </c>
      <c r="G18" s="6" t="s">
        <v>36</v>
      </c>
      <c r="H18" s="6" t="s">
        <v>82</v>
      </c>
    </row>
    <row r="19" spans="2:8" x14ac:dyDescent="0.3">
      <c r="B19" t="s">
        <v>24</v>
      </c>
      <c r="C19" s="9">
        <v>14093.38</v>
      </c>
      <c r="D19" s="10">
        <f>C19/C25</f>
        <v>0.2364419871261455</v>
      </c>
      <c r="E19">
        <v>41</v>
      </c>
      <c r="F19">
        <v>127</v>
      </c>
      <c r="G19" s="22">
        <v>343.74097560975599</v>
      </c>
      <c r="H19" s="10">
        <v>0.108536585365854</v>
      </c>
    </row>
    <row r="20" spans="2:8" x14ac:dyDescent="0.3">
      <c r="B20" s="12" t="s">
        <v>26</v>
      </c>
      <c r="C20" s="13">
        <v>11916.33</v>
      </c>
      <c r="D20" s="14">
        <f>C20/C25</f>
        <v>0.19991802849642185</v>
      </c>
      <c r="E20" s="12">
        <v>43</v>
      </c>
      <c r="F20" s="12">
        <v>121</v>
      </c>
      <c r="G20" s="24">
        <v>277.12395348837202</v>
      </c>
      <c r="H20" s="14">
        <v>9.7674418604651203E-2</v>
      </c>
    </row>
    <row r="21" spans="2:8" x14ac:dyDescent="0.3">
      <c r="B21" t="s">
        <v>28</v>
      </c>
      <c r="C21" s="9">
        <v>11616.61</v>
      </c>
      <c r="D21" s="10">
        <f>C21/C25</f>
        <v>0.19488968239481611</v>
      </c>
      <c r="E21">
        <v>40</v>
      </c>
      <c r="F21">
        <v>107</v>
      </c>
      <c r="G21" s="22">
        <v>290.41525000000001</v>
      </c>
      <c r="H21" s="10">
        <v>0.11375</v>
      </c>
    </row>
    <row r="22" spans="2:8" x14ac:dyDescent="0.3">
      <c r="B22" s="12" t="s">
        <v>29</v>
      </c>
      <c r="C22" s="13">
        <v>11065.92</v>
      </c>
      <c r="D22" s="14">
        <f>C22/C25</f>
        <v>0.18565085977806289</v>
      </c>
      <c r="E22" s="12">
        <v>36</v>
      </c>
      <c r="F22" s="12">
        <v>110</v>
      </c>
      <c r="G22" s="24">
        <v>307.386666666667</v>
      </c>
      <c r="H22" s="14">
        <v>8.8888888888888906E-2</v>
      </c>
    </row>
    <row r="23" spans="2:8" x14ac:dyDescent="0.3">
      <c r="B23" t="s">
        <v>30</v>
      </c>
      <c r="C23" s="9">
        <v>10913.84</v>
      </c>
      <c r="D23" s="10">
        <f>C23/C25</f>
        <v>0.18309944220455363</v>
      </c>
      <c r="E23">
        <v>40</v>
      </c>
      <c r="F23">
        <v>120</v>
      </c>
      <c r="G23" s="22">
        <v>272.846</v>
      </c>
      <c r="H23" s="10">
        <v>0.10249999999999999</v>
      </c>
    </row>
    <row r="25" spans="2:8" x14ac:dyDescent="0.3">
      <c r="B25" s="25" t="s">
        <v>80</v>
      </c>
      <c r="C25" s="26">
        <f>SUM(C19:C24)</f>
        <v>59606.080000000002</v>
      </c>
      <c r="D25" s="33">
        <f>SUM(D19:D24)</f>
        <v>0.99999999999999989</v>
      </c>
      <c r="E25" s="25">
        <f>SUM(E19:E24)</f>
        <v>200</v>
      </c>
      <c r="F25" s="25">
        <f>SUM(F19:F24)</f>
        <v>585</v>
      </c>
      <c r="G25" s="27">
        <f>C25/E25</f>
        <v>298.03039999999999</v>
      </c>
      <c r="H25" s="33">
        <f>SUMPRODUCT(C19:C24,H19:H24)/C25</f>
        <v>0.10262817596708114</v>
      </c>
    </row>
    <row r="28" spans="2:8" ht="15.6" x14ac:dyDescent="0.3">
      <c r="B28" s="20" t="s">
        <v>83</v>
      </c>
    </row>
    <row r="30" spans="2:8" x14ac:dyDescent="0.3">
      <c r="B30" s="6" t="s">
        <v>84</v>
      </c>
      <c r="C30" s="6" t="s">
        <v>6</v>
      </c>
      <c r="D30" s="6" t="s">
        <v>7</v>
      </c>
      <c r="E30" s="6" t="s">
        <v>34</v>
      </c>
      <c r="F30" s="6" t="s">
        <v>14</v>
      </c>
    </row>
    <row r="31" spans="2:8" x14ac:dyDescent="0.3">
      <c r="B31" t="s">
        <v>85</v>
      </c>
      <c r="C31" s="9">
        <v>12763.37</v>
      </c>
      <c r="D31" s="10">
        <f>C31/C37</f>
        <v>0.21412865935823996</v>
      </c>
      <c r="E31">
        <v>39</v>
      </c>
      <c r="F31" s="22">
        <v>327.26589743589699</v>
      </c>
    </row>
    <row r="32" spans="2:8" x14ac:dyDescent="0.3">
      <c r="B32" s="12" t="s">
        <v>86</v>
      </c>
      <c r="C32" s="13">
        <v>10090.02</v>
      </c>
      <c r="D32" s="14">
        <f>C32/C37</f>
        <v>0.1692783689180701</v>
      </c>
      <c r="E32" s="12">
        <v>42</v>
      </c>
      <c r="F32" s="24">
        <v>240.23857142857099</v>
      </c>
    </row>
    <row r="33" spans="2:6" x14ac:dyDescent="0.3">
      <c r="B33" t="s">
        <v>87</v>
      </c>
      <c r="C33" s="9">
        <v>10506.64</v>
      </c>
      <c r="D33" s="10">
        <f>C33/C37</f>
        <v>0.17626792434597274</v>
      </c>
      <c r="E33">
        <v>29</v>
      </c>
      <c r="F33" s="22">
        <v>362.29793103448299</v>
      </c>
    </row>
    <row r="34" spans="2:6" x14ac:dyDescent="0.3">
      <c r="B34" s="12" t="s">
        <v>88</v>
      </c>
      <c r="C34" s="13">
        <v>12669.86</v>
      </c>
      <c r="D34" s="14">
        <f>C34/C37</f>
        <v>0.21255985966532273</v>
      </c>
      <c r="E34" s="12">
        <v>46</v>
      </c>
      <c r="F34" s="24">
        <v>275.43173913043501</v>
      </c>
    </row>
    <row r="35" spans="2:6" x14ac:dyDescent="0.3">
      <c r="B35" t="s">
        <v>89</v>
      </c>
      <c r="C35" s="9">
        <v>13576.19</v>
      </c>
      <c r="D35" s="10">
        <f>C35/C37</f>
        <v>0.22776518771239443</v>
      </c>
      <c r="E35">
        <v>44</v>
      </c>
      <c r="F35" s="22">
        <v>308.54977272727302</v>
      </c>
    </row>
    <row r="37" spans="2:6" x14ac:dyDescent="0.3">
      <c r="B37" s="25" t="s">
        <v>80</v>
      </c>
      <c r="C37" s="26">
        <f>SUM(C31:C36)</f>
        <v>59606.080000000002</v>
      </c>
      <c r="D37" s="33">
        <f>SUM(D31:D36)</f>
        <v>1</v>
      </c>
      <c r="E37" s="25">
        <f>SUM(E31:E36)</f>
        <v>200</v>
      </c>
      <c r="F37" s="27">
        <f>C37/E37</f>
        <v>298.03039999999999</v>
      </c>
    </row>
    <row r="40" spans="2:6" ht="15.6" x14ac:dyDescent="0.3">
      <c r="B40" s="20" t="s">
        <v>90</v>
      </c>
    </row>
    <row r="42" spans="2:6" x14ac:dyDescent="0.3">
      <c r="B42" s="6" t="s">
        <v>91</v>
      </c>
      <c r="C42" s="6" t="s">
        <v>6</v>
      </c>
      <c r="D42" s="6" t="s">
        <v>35</v>
      </c>
      <c r="E42" s="6" t="s">
        <v>34</v>
      </c>
    </row>
    <row r="43" spans="2:6" x14ac:dyDescent="0.3">
      <c r="B43" t="s">
        <v>92</v>
      </c>
      <c r="C43" s="9">
        <v>4361</v>
      </c>
      <c r="D43">
        <v>36</v>
      </c>
      <c r="E43">
        <v>10</v>
      </c>
    </row>
    <row r="44" spans="2:6" x14ac:dyDescent="0.3">
      <c r="B44" s="12" t="s">
        <v>93</v>
      </c>
      <c r="C44" s="13">
        <v>4023.83</v>
      </c>
      <c r="D44" s="12">
        <v>32</v>
      </c>
      <c r="E44" s="12">
        <v>10</v>
      </c>
    </row>
    <row r="45" spans="2:6" x14ac:dyDescent="0.3">
      <c r="B45" t="s">
        <v>94</v>
      </c>
      <c r="C45" s="9">
        <v>3919.83</v>
      </c>
      <c r="D45">
        <v>31</v>
      </c>
      <c r="E45">
        <v>11</v>
      </c>
    </row>
    <row r="46" spans="2:6" x14ac:dyDescent="0.3">
      <c r="B46" s="12" t="s">
        <v>95</v>
      </c>
      <c r="C46" s="13">
        <v>3442.53</v>
      </c>
      <c r="D46" s="12">
        <v>25</v>
      </c>
      <c r="E46" s="12">
        <v>10</v>
      </c>
    </row>
    <row r="47" spans="2:6" x14ac:dyDescent="0.3">
      <c r="B47" t="s">
        <v>96</v>
      </c>
      <c r="C47" s="9">
        <v>3418.86</v>
      </c>
      <c r="D47">
        <v>37</v>
      </c>
      <c r="E47">
        <v>11</v>
      </c>
    </row>
    <row r="48" spans="2:6" x14ac:dyDescent="0.3">
      <c r="B48" s="12" t="s">
        <v>97</v>
      </c>
      <c r="C48" s="13">
        <v>3366.73</v>
      </c>
      <c r="D48" s="12">
        <v>38</v>
      </c>
      <c r="E48" s="12">
        <v>11</v>
      </c>
    </row>
    <row r="49" spans="2:5" x14ac:dyDescent="0.3">
      <c r="B49" t="s">
        <v>98</v>
      </c>
      <c r="C49" s="9">
        <v>3118.17</v>
      </c>
      <c r="D49">
        <v>31</v>
      </c>
      <c r="E49">
        <v>11</v>
      </c>
    </row>
    <row r="50" spans="2:5" x14ac:dyDescent="0.3">
      <c r="B50" s="12" t="s">
        <v>99</v>
      </c>
      <c r="C50" s="13">
        <v>2971.66</v>
      </c>
      <c r="D50" s="12">
        <v>29</v>
      </c>
      <c r="E50" s="12">
        <v>9</v>
      </c>
    </row>
    <row r="51" spans="2:5" x14ac:dyDescent="0.3">
      <c r="B51" t="s">
        <v>100</v>
      </c>
      <c r="C51" s="9">
        <v>2887.86</v>
      </c>
      <c r="D51">
        <v>23</v>
      </c>
      <c r="E51">
        <v>10</v>
      </c>
    </row>
    <row r="52" spans="2:5" x14ac:dyDescent="0.3">
      <c r="B52" s="12" t="s">
        <v>101</v>
      </c>
      <c r="C52" s="13">
        <v>2739.44</v>
      </c>
      <c r="D52" s="12">
        <v>37</v>
      </c>
      <c r="E52" s="12">
        <v>11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1"/>
  <sheetViews>
    <sheetView zoomScaleNormal="100" workbookViewId="0">
      <pane ySplit="1" topLeftCell="A2" activePane="bottomLeft" state="frozen"/>
      <selection pane="bottomLeft"/>
    </sheetView>
  </sheetViews>
  <sheetFormatPr defaultColWidth="8.6640625" defaultRowHeight="14.4" x14ac:dyDescent="0.3"/>
  <cols>
    <col min="1" max="1" width="16" customWidth="1"/>
    <col min="2" max="2" width="18" customWidth="1"/>
    <col min="3" max="3" width="14" customWidth="1"/>
    <col min="4" max="4" width="16" customWidth="1"/>
    <col min="5" max="5" width="12" customWidth="1"/>
    <col min="6" max="9" width="14" customWidth="1"/>
    <col min="10" max="10" width="16" customWidth="1"/>
    <col min="11" max="11" width="20" customWidth="1"/>
  </cols>
  <sheetData>
    <row r="1" spans="1:11" ht="28.8" x14ac:dyDescent="0.3">
      <c r="A1" s="34" t="s">
        <v>102</v>
      </c>
      <c r="B1" s="34" t="s">
        <v>103</v>
      </c>
      <c r="C1" s="34" t="s">
        <v>5</v>
      </c>
      <c r="D1" s="34" t="s">
        <v>104</v>
      </c>
      <c r="E1" s="34" t="s">
        <v>35</v>
      </c>
      <c r="F1" s="34" t="s">
        <v>6</v>
      </c>
      <c r="G1" s="34" t="s">
        <v>105</v>
      </c>
      <c r="H1" s="34" t="s">
        <v>8</v>
      </c>
      <c r="I1" s="34" t="s">
        <v>106</v>
      </c>
      <c r="J1" s="34" t="s">
        <v>84</v>
      </c>
      <c r="K1" s="34" t="s">
        <v>107</v>
      </c>
    </row>
    <row r="2" spans="1:11" x14ac:dyDescent="0.3">
      <c r="A2" t="s">
        <v>108</v>
      </c>
      <c r="B2" s="35">
        <v>45318.042361111096</v>
      </c>
      <c r="C2" t="s">
        <v>13</v>
      </c>
      <c r="D2" t="s">
        <v>24</v>
      </c>
      <c r="E2">
        <v>5</v>
      </c>
      <c r="F2" s="22">
        <v>472.06</v>
      </c>
      <c r="G2" s="36">
        <v>20</v>
      </c>
      <c r="H2" s="22">
        <v>377.64800000000002</v>
      </c>
      <c r="I2" s="22">
        <v>94.412000000000006</v>
      </c>
      <c r="J2" t="s">
        <v>86</v>
      </c>
      <c r="K2" t="s">
        <v>109</v>
      </c>
    </row>
    <row r="3" spans="1:11" x14ac:dyDescent="0.3">
      <c r="A3" s="12" t="s">
        <v>110</v>
      </c>
      <c r="B3" s="37">
        <v>45310.122222222199</v>
      </c>
      <c r="C3" s="12" t="s">
        <v>17</v>
      </c>
      <c r="D3" s="12" t="s">
        <v>30</v>
      </c>
      <c r="E3" s="12">
        <v>2</v>
      </c>
      <c r="F3" s="24">
        <v>151.83000000000001</v>
      </c>
      <c r="G3" s="38">
        <v>5</v>
      </c>
      <c r="H3" s="24">
        <v>144.23849999999999</v>
      </c>
      <c r="I3" s="24">
        <v>7.5914999999999999</v>
      </c>
      <c r="J3" s="12" t="s">
        <v>86</v>
      </c>
      <c r="K3" s="12" t="s">
        <v>111</v>
      </c>
    </row>
    <row r="4" spans="1:11" x14ac:dyDescent="0.3">
      <c r="A4" t="s">
        <v>112</v>
      </c>
      <c r="B4" s="35">
        <v>45312.092361111099</v>
      </c>
      <c r="C4" t="s">
        <v>11</v>
      </c>
      <c r="D4" t="s">
        <v>26</v>
      </c>
      <c r="E4">
        <v>4</v>
      </c>
      <c r="F4" s="22">
        <v>73.58</v>
      </c>
      <c r="G4" s="36">
        <v>0</v>
      </c>
      <c r="H4" s="22">
        <v>73.58</v>
      </c>
      <c r="I4" s="22">
        <v>0</v>
      </c>
      <c r="J4" t="s">
        <v>86</v>
      </c>
      <c r="K4" t="s">
        <v>99</v>
      </c>
    </row>
    <row r="5" spans="1:11" x14ac:dyDescent="0.3">
      <c r="A5" s="12" t="s">
        <v>113</v>
      </c>
      <c r="B5" s="37">
        <v>45294.802777777797</v>
      </c>
      <c r="C5" s="12" t="s">
        <v>17</v>
      </c>
      <c r="D5" s="12" t="s">
        <v>28</v>
      </c>
      <c r="E5" s="12">
        <v>3</v>
      </c>
      <c r="F5" s="24">
        <v>339.21</v>
      </c>
      <c r="G5" s="38">
        <v>20</v>
      </c>
      <c r="H5" s="24">
        <v>271.36799999999999</v>
      </c>
      <c r="I5" s="24">
        <v>67.841999999999999</v>
      </c>
      <c r="J5" s="12" t="s">
        <v>85</v>
      </c>
      <c r="K5" s="12" t="s">
        <v>94</v>
      </c>
    </row>
    <row r="6" spans="1:11" x14ac:dyDescent="0.3">
      <c r="A6" t="s">
        <v>114</v>
      </c>
      <c r="B6" s="35">
        <v>45318.220138888901</v>
      </c>
      <c r="C6" t="s">
        <v>11</v>
      </c>
      <c r="D6" t="s">
        <v>24</v>
      </c>
      <c r="E6">
        <v>5</v>
      </c>
      <c r="F6" s="22">
        <v>686.04</v>
      </c>
      <c r="G6" s="36">
        <v>0</v>
      </c>
      <c r="H6" s="22">
        <v>686.04</v>
      </c>
      <c r="I6" s="22">
        <v>0</v>
      </c>
      <c r="J6" t="s">
        <v>87</v>
      </c>
      <c r="K6" t="s">
        <v>93</v>
      </c>
    </row>
    <row r="7" spans="1:11" x14ac:dyDescent="0.3">
      <c r="A7" s="12" t="s">
        <v>115</v>
      </c>
      <c r="B7" s="37">
        <v>45309.045833333301</v>
      </c>
      <c r="C7" s="12" t="s">
        <v>17</v>
      </c>
      <c r="D7" s="12" t="s">
        <v>30</v>
      </c>
      <c r="E7" s="12">
        <v>1</v>
      </c>
      <c r="F7" s="24">
        <v>95.12</v>
      </c>
      <c r="G7" s="38">
        <v>5</v>
      </c>
      <c r="H7" s="24">
        <v>90.364000000000004</v>
      </c>
      <c r="I7" s="24">
        <v>4.7560000000000002</v>
      </c>
      <c r="J7" s="12" t="s">
        <v>85</v>
      </c>
      <c r="K7" s="12" t="s">
        <v>116</v>
      </c>
    </row>
    <row r="8" spans="1:11" x14ac:dyDescent="0.3">
      <c r="A8" t="s">
        <v>117</v>
      </c>
      <c r="B8" s="35">
        <v>45304.113888888904</v>
      </c>
      <c r="C8" t="s">
        <v>9</v>
      </c>
      <c r="D8" t="s">
        <v>28</v>
      </c>
      <c r="E8">
        <v>1</v>
      </c>
      <c r="F8" s="22">
        <v>147.41999999999999</v>
      </c>
      <c r="G8" s="36">
        <v>15</v>
      </c>
      <c r="H8" s="22">
        <v>125.307</v>
      </c>
      <c r="I8" s="22">
        <v>22.113</v>
      </c>
      <c r="J8" t="s">
        <v>86</v>
      </c>
      <c r="K8" t="s">
        <v>118</v>
      </c>
    </row>
    <row r="9" spans="1:11" x14ac:dyDescent="0.3">
      <c r="A9" s="12" t="s">
        <v>119</v>
      </c>
      <c r="B9" s="37">
        <v>45317.748611111099</v>
      </c>
      <c r="C9" s="12" t="s">
        <v>15</v>
      </c>
      <c r="D9" s="12" t="s">
        <v>26</v>
      </c>
      <c r="E9" s="12">
        <v>1</v>
      </c>
      <c r="F9" s="24">
        <v>12.79</v>
      </c>
      <c r="G9" s="38">
        <v>10</v>
      </c>
      <c r="H9" s="24">
        <v>11.510999999999999</v>
      </c>
      <c r="I9" s="24">
        <v>1.2789999999999999</v>
      </c>
      <c r="J9" s="12" t="s">
        <v>88</v>
      </c>
      <c r="K9" s="12" t="s">
        <v>120</v>
      </c>
    </row>
    <row r="10" spans="1:11" x14ac:dyDescent="0.3">
      <c r="A10" t="s">
        <v>121</v>
      </c>
      <c r="B10" s="35">
        <v>45294.870138888902</v>
      </c>
      <c r="C10" t="s">
        <v>13</v>
      </c>
      <c r="D10" t="s">
        <v>30</v>
      </c>
      <c r="E10">
        <v>3</v>
      </c>
      <c r="F10" s="22">
        <v>334.92</v>
      </c>
      <c r="G10" s="36">
        <v>0</v>
      </c>
      <c r="H10" s="22">
        <v>334.92</v>
      </c>
      <c r="I10" s="22">
        <v>0</v>
      </c>
      <c r="J10" t="s">
        <v>85</v>
      </c>
      <c r="K10" t="s">
        <v>101</v>
      </c>
    </row>
    <row r="11" spans="1:11" x14ac:dyDescent="0.3">
      <c r="A11" s="12" t="s">
        <v>122</v>
      </c>
      <c r="B11" s="37">
        <v>45295.953472222202</v>
      </c>
      <c r="C11" s="12" t="s">
        <v>11</v>
      </c>
      <c r="D11" s="12" t="s">
        <v>29</v>
      </c>
      <c r="E11" s="12">
        <v>3</v>
      </c>
      <c r="F11" s="24">
        <v>134.11000000000001</v>
      </c>
      <c r="G11" s="38">
        <v>5</v>
      </c>
      <c r="H11" s="24">
        <v>127.4045</v>
      </c>
      <c r="I11" s="24">
        <v>6.7054999999999998</v>
      </c>
      <c r="J11" s="12" t="s">
        <v>88</v>
      </c>
      <c r="K11" s="12" t="s">
        <v>123</v>
      </c>
    </row>
    <row r="12" spans="1:11" x14ac:dyDescent="0.3">
      <c r="A12" t="s">
        <v>124</v>
      </c>
      <c r="B12" s="35">
        <v>45299.71875</v>
      </c>
      <c r="C12" t="s">
        <v>15</v>
      </c>
      <c r="D12" t="s">
        <v>24</v>
      </c>
      <c r="E12">
        <v>3</v>
      </c>
      <c r="F12" s="22">
        <v>112.75</v>
      </c>
      <c r="G12" s="36">
        <v>10</v>
      </c>
      <c r="H12" s="22">
        <v>101.47499999999999</v>
      </c>
      <c r="I12" s="22">
        <v>11.275</v>
      </c>
      <c r="J12" t="s">
        <v>85</v>
      </c>
      <c r="K12" t="s">
        <v>93</v>
      </c>
    </row>
    <row r="13" spans="1:11" x14ac:dyDescent="0.3">
      <c r="A13" s="12" t="s">
        <v>125</v>
      </c>
      <c r="B13" s="37">
        <v>45310.256249999999</v>
      </c>
      <c r="C13" s="12" t="s">
        <v>15</v>
      </c>
      <c r="D13" s="12" t="s">
        <v>30</v>
      </c>
      <c r="E13" s="12">
        <v>2</v>
      </c>
      <c r="F13" s="24">
        <v>177.48</v>
      </c>
      <c r="G13" s="38">
        <v>10</v>
      </c>
      <c r="H13" s="24">
        <v>159.732</v>
      </c>
      <c r="I13" s="24">
        <v>17.748000000000001</v>
      </c>
      <c r="J13" s="12" t="s">
        <v>88</v>
      </c>
      <c r="K13" s="12" t="s">
        <v>101</v>
      </c>
    </row>
    <row r="14" spans="1:11" x14ac:dyDescent="0.3">
      <c r="A14" t="s">
        <v>126</v>
      </c>
      <c r="B14" s="35">
        <v>45319.914583333302</v>
      </c>
      <c r="C14" t="s">
        <v>11</v>
      </c>
      <c r="D14" t="s">
        <v>24</v>
      </c>
      <c r="E14">
        <v>1</v>
      </c>
      <c r="F14" s="22">
        <v>190.73</v>
      </c>
      <c r="G14" s="36">
        <v>10</v>
      </c>
      <c r="H14" s="22">
        <v>171.65700000000001</v>
      </c>
      <c r="I14" s="22">
        <v>19.073</v>
      </c>
      <c r="J14" t="s">
        <v>89</v>
      </c>
      <c r="K14" t="s">
        <v>109</v>
      </c>
    </row>
    <row r="15" spans="1:11" x14ac:dyDescent="0.3">
      <c r="A15" s="12" t="s">
        <v>127</v>
      </c>
      <c r="B15" s="37">
        <v>45310.038194444503</v>
      </c>
      <c r="C15" s="12" t="s">
        <v>15</v>
      </c>
      <c r="D15" s="12" t="s">
        <v>26</v>
      </c>
      <c r="E15" s="12">
        <v>4</v>
      </c>
      <c r="F15" s="24">
        <v>342.29</v>
      </c>
      <c r="G15" s="38">
        <v>10</v>
      </c>
      <c r="H15" s="24">
        <v>308.06099999999998</v>
      </c>
      <c r="I15" s="24">
        <v>34.228999999999999</v>
      </c>
      <c r="J15" s="12" t="s">
        <v>85</v>
      </c>
      <c r="K15" s="12" t="s">
        <v>96</v>
      </c>
    </row>
    <row r="16" spans="1:11" x14ac:dyDescent="0.3">
      <c r="A16" t="s">
        <v>128</v>
      </c>
      <c r="B16" s="35">
        <v>45308.298611111102</v>
      </c>
      <c r="C16" t="s">
        <v>9</v>
      </c>
      <c r="D16" t="s">
        <v>30</v>
      </c>
      <c r="E16">
        <v>1</v>
      </c>
      <c r="F16" s="22">
        <v>66.599999999999994</v>
      </c>
      <c r="G16" s="36">
        <v>5</v>
      </c>
      <c r="H16" s="22">
        <v>63.27</v>
      </c>
      <c r="I16" s="22">
        <v>3.33</v>
      </c>
      <c r="J16" t="s">
        <v>86</v>
      </c>
      <c r="K16" t="s">
        <v>101</v>
      </c>
    </row>
    <row r="17" spans="1:11" x14ac:dyDescent="0.3">
      <c r="A17" s="12" t="s">
        <v>129</v>
      </c>
      <c r="B17" s="37">
        <v>45298.871527777803</v>
      </c>
      <c r="C17" s="12" t="s">
        <v>9</v>
      </c>
      <c r="D17" s="12" t="s">
        <v>28</v>
      </c>
      <c r="E17" s="12">
        <v>1</v>
      </c>
      <c r="F17" s="24">
        <v>141.63999999999999</v>
      </c>
      <c r="G17" s="38">
        <v>5</v>
      </c>
      <c r="H17" s="24">
        <v>134.55799999999999</v>
      </c>
      <c r="I17" s="24">
        <v>7.0819999999999999</v>
      </c>
      <c r="J17" s="12" t="s">
        <v>87</v>
      </c>
      <c r="K17" s="12" t="s">
        <v>100</v>
      </c>
    </row>
    <row r="18" spans="1:11" x14ac:dyDescent="0.3">
      <c r="A18" t="s">
        <v>130</v>
      </c>
      <c r="B18" s="35">
        <v>45297.260416666701</v>
      </c>
      <c r="C18" t="s">
        <v>9</v>
      </c>
      <c r="D18" t="s">
        <v>28</v>
      </c>
      <c r="E18">
        <v>5</v>
      </c>
      <c r="F18" s="22">
        <v>781.6</v>
      </c>
      <c r="G18" s="36">
        <v>20</v>
      </c>
      <c r="H18" s="22">
        <v>625.28</v>
      </c>
      <c r="I18" s="22">
        <v>156.32</v>
      </c>
      <c r="J18" t="s">
        <v>87</v>
      </c>
      <c r="K18" t="s">
        <v>94</v>
      </c>
    </row>
    <row r="19" spans="1:11" x14ac:dyDescent="0.3">
      <c r="A19" s="12" t="s">
        <v>131</v>
      </c>
      <c r="B19" s="37">
        <v>45317.440972222197</v>
      </c>
      <c r="C19" s="12" t="s">
        <v>15</v>
      </c>
      <c r="D19" s="12" t="s">
        <v>28</v>
      </c>
      <c r="E19" s="12">
        <v>4</v>
      </c>
      <c r="F19" s="24">
        <v>673.6</v>
      </c>
      <c r="G19" s="38">
        <v>5</v>
      </c>
      <c r="H19" s="24">
        <v>639.91999999999996</v>
      </c>
      <c r="I19" s="24">
        <v>33.68</v>
      </c>
      <c r="J19" s="12" t="s">
        <v>88</v>
      </c>
      <c r="K19" s="12" t="s">
        <v>100</v>
      </c>
    </row>
    <row r="20" spans="1:11" x14ac:dyDescent="0.3">
      <c r="A20" t="s">
        <v>132</v>
      </c>
      <c r="B20" s="35">
        <v>45314.088194444397</v>
      </c>
      <c r="C20" t="s">
        <v>13</v>
      </c>
      <c r="D20" t="s">
        <v>28</v>
      </c>
      <c r="E20">
        <v>1</v>
      </c>
      <c r="F20" s="22">
        <v>168.3</v>
      </c>
      <c r="G20" s="36">
        <v>0</v>
      </c>
      <c r="H20" s="22">
        <v>168.3</v>
      </c>
      <c r="I20" s="22">
        <v>0</v>
      </c>
      <c r="J20" t="s">
        <v>89</v>
      </c>
      <c r="K20" t="s">
        <v>133</v>
      </c>
    </row>
    <row r="21" spans="1:11" x14ac:dyDescent="0.3">
      <c r="A21" s="12" t="s">
        <v>134</v>
      </c>
      <c r="B21" s="37">
        <v>45298.159722222197</v>
      </c>
      <c r="C21" s="12" t="s">
        <v>11</v>
      </c>
      <c r="D21" s="12" t="s">
        <v>24</v>
      </c>
      <c r="E21" s="12">
        <v>4</v>
      </c>
      <c r="F21" s="24">
        <v>517.26</v>
      </c>
      <c r="G21" s="38">
        <v>5</v>
      </c>
      <c r="H21" s="24">
        <v>491.39699999999999</v>
      </c>
      <c r="I21" s="24">
        <v>25.863</v>
      </c>
      <c r="J21" s="12" t="s">
        <v>89</v>
      </c>
      <c r="K21" s="12" t="s">
        <v>93</v>
      </c>
    </row>
    <row r="22" spans="1:11" x14ac:dyDescent="0.3">
      <c r="A22" t="s">
        <v>135</v>
      </c>
      <c r="B22" s="35">
        <v>45315.458333333299</v>
      </c>
      <c r="C22" t="s">
        <v>13</v>
      </c>
      <c r="D22" t="s">
        <v>26</v>
      </c>
      <c r="E22">
        <v>4</v>
      </c>
      <c r="F22" s="22">
        <v>690.04</v>
      </c>
      <c r="G22" s="36">
        <v>0</v>
      </c>
      <c r="H22" s="22">
        <v>690.04</v>
      </c>
      <c r="I22" s="22">
        <v>0</v>
      </c>
      <c r="J22" t="s">
        <v>89</v>
      </c>
      <c r="K22" t="s">
        <v>99</v>
      </c>
    </row>
    <row r="23" spans="1:11" x14ac:dyDescent="0.3">
      <c r="A23" s="12" t="s">
        <v>136</v>
      </c>
      <c r="B23" s="37">
        <v>45296.643750000003</v>
      </c>
      <c r="C23" s="12" t="s">
        <v>15</v>
      </c>
      <c r="D23" s="12" t="s">
        <v>26</v>
      </c>
      <c r="E23" s="12">
        <v>1</v>
      </c>
      <c r="F23" s="24">
        <v>139.97</v>
      </c>
      <c r="G23" s="38">
        <v>10</v>
      </c>
      <c r="H23" s="24">
        <v>125.973</v>
      </c>
      <c r="I23" s="24">
        <v>13.997</v>
      </c>
      <c r="J23" s="12" t="s">
        <v>89</v>
      </c>
      <c r="K23" s="12" t="s">
        <v>95</v>
      </c>
    </row>
    <row r="24" spans="1:11" x14ac:dyDescent="0.3">
      <c r="A24" t="s">
        <v>137</v>
      </c>
      <c r="B24" s="35">
        <v>45302.145833333299</v>
      </c>
      <c r="C24" t="s">
        <v>15</v>
      </c>
      <c r="D24" t="s">
        <v>28</v>
      </c>
      <c r="E24">
        <v>3</v>
      </c>
      <c r="F24" s="22">
        <v>561.48</v>
      </c>
      <c r="G24" s="36">
        <v>20</v>
      </c>
      <c r="H24" s="22">
        <v>449.18400000000003</v>
      </c>
      <c r="I24" s="22">
        <v>112.29600000000001</v>
      </c>
      <c r="J24" t="s">
        <v>85</v>
      </c>
      <c r="K24" t="s">
        <v>133</v>
      </c>
    </row>
    <row r="25" spans="1:11" x14ac:dyDescent="0.3">
      <c r="A25" s="12" t="s">
        <v>138</v>
      </c>
      <c r="B25" s="37">
        <v>45304.301388888904</v>
      </c>
      <c r="C25" s="12" t="s">
        <v>17</v>
      </c>
      <c r="D25" s="12" t="s">
        <v>28</v>
      </c>
      <c r="E25" s="12">
        <v>2</v>
      </c>
      <c r="F25" s="24">
        <v>395.8</v>
      </c>
      <c r="G25" s="38">
        <v>0</v>
      </c>
      <c r="H25" s="24">
        <v>395.8</v>
      </c>
      <c r="I25" s="24">
        <v>0</v>
      </c>
      <c r="J25" s="12" t="s">
        <v>85</v>
      </c>
      <c r="K25" s="12" t="s">
        <v>133</v>
      </c>
    </row>
    <row r="26" spans="1:11" x14ac:dyDescent="0.3">
      <c r="A26" t="s">
        <v>139</v>
      </c>
      <c r="B26" s="35">
        <v>45299.500694444403</v>
      </c>
      <c r="C26" t="s">
        <v>13</v>
      </c>
      <c r="D26" t="s">
        <v>30</v>
      </c>
      <c r="E26">
        <v>2</v>
      </c>
      <c r="F26" s="22">
        <v>287.69</v>
      </c>
      <c r="G26" s="36">
        <v>15</v>
      </c>
      <c r="H26" s="22">
        <v>244.53649999999999</v>
      </c>
      <c r="I26" s="22">
        <v>43.153500000000001</v>
      </c>
      <c r="J26" t="s">
        <v>89</v>
      </c>
      <c r="K26" t="s">
        <v>140</v>
      </c>
    </row>
    <row r="27" spans="1:11" x14ac:dyDescent="0.3">
      <c r="A27" s="12" t="s">
        <v>141</v>
      </c>
      <c r="B27" s="37">
        <v>45321.224305555603</v>
      </c>
      <c r="C27" s="12" t="s">
        <v>13</v>
      </c>
      <c r="D27" s="12" t="s">
        <v>30</v>
      </c>
      <c r="E27" s="12">
        <v>5</v>
      </c>
      <c r="F27" s="24">
        <v>516.29999999999995</v>
      </c>
      <c r="G27" s="38">
        <v>0</v>
      </c>
      <c r="H27" s="24">
        <v>516.29999999999995</v>
      </c>
      <c r="I27" s="24">
        <v>0</v>
      </c>
      <c r="J27" s="12" t="s">
        <v>85</v>
      </c>
      <c r="K27" s="12" t="s">
        <v>101</v>
      </c>
    </row>
    <row r="28" spans="1:11" x14ac:dyDescent="0.3">
      <c r="A28" t="s">
        <v>142</v>
      </c>
      <c r="B28" s="35">
        <v>45304.095138888901</v>
      </c>
      <c r="C28" t="s">
        <v>9</v>
      </c>
      <c r="D28" t="s">
        <v>26</v>
      </c>
      <c r="E28">
        <v>3</v>
      </c>
      <c r="F28" s="22">
        <v>135.41</v>
      </c>
      <c r="G28" s="36">
        <v>15</v>
      </c>
      <c r="H28" s="22">
        <v>115.0985</v>
      </c>
      <c r="I28" s="22">
        <v>20.311499999999999</v>
      </c>
      <c r="J28" t="s">
        <v>89</v>
      </c>
      <c r="K28" t="s">
        <v>143</v>
      </c>
    </row>
    <row r="29" spans="1:11" x14ac:dyDescent="0.3">
      <c r="A29" s="12" t="s">
        <v>144</v>
      </c>
      <c r="B29" s="37">
        <v>45308.606249999997</v>
      </c>
      <c r="C29" s="12" t="s">
        <v>17</v>
      </c>
      <c r="D29" s="12" t="s">
        <v>30</v>
      </c>
      <c r="E29" s="12">
        <v>4</v>
      </c>
      <c r="F29" s="24">
        <v>152.47</v>
      </c>
      <c r="G29" s="38">
        <v>20</v>
      </c>
      <c r="H29" s="24">
        <v>121.976</v>
      </c>
      <c r="I29" s="24">
        <v>30.494</v>
      </c>
      <c r="J29" s="12" t="s">
        <v>89</v>
      </c>
      <c r="K29" s="12" t="s">
        <v>111</v>
      </c>
    </row>
    <row r="30" spans="1:11" x14ac:dyDescent="0.3">
      <c r="A30" t="s">
        <v>145</v>
      </c>
      <c r="B30" s="35">
        <v>45295.381944444503</v>
      </c>
      <c r="C30" t="s">
        <v>13</v>
      </c>
      <c r="D30" t="s">
        <v>26</v>
      </c>
      <c r="E30">
        <v>2</v>
      </c>
      <c r="F30" s="22">
        <v>110.68</v>
      </c>
      <c r="G30" s="36">
        <v>15</v>
      </c>
      <c r="H30" s="22">
        <v>94.078000000000003</v>
      </c>
      <c r="I30" s="22">
        <v>16.602</v>
      </c>
      <c r="J30" t="s">
        <v>85</v>
      </c>
      <c r="K30" t="s">
        <v>99</v>
      </c>
    </row>
    <row r="31" spans="1:11" x14ac:dyDescent="0.3">
      <c r="A31" s="12" t="s">
        <v>146</v>
      </c>
      <c r="B31" s="37">
        <v>45318.966666666704</v>
      </c>
      <c r="C31" s="12" t="s">
        <v>9</v>
      </c>
      <c r="D31" s="12" t="s">
        <v>29</v>
      </c>
      <c r="E31" s="12">
        <v>5</v>
      </c>
      <c r="F31" s="24">
        <v>259.91000000000003</v>
      </c>
      <c r="G31" s="38">
        <v>10</v>
      </c>
      <c r="H31" s="24">
        <v>233.91900000000001</v>
      </c>
      <c r="I31" s="24">
        <v>25.991</v>
      </c>
      <c r="J31" s="12" t="s">
        <v>85</v>
      </c>
      <c r="K31" s="12" t="s">
        <v>147</v>
      </c>
    </row>
    <row r="32" spans="1:11" x14ac:dyDescent="0.3">
      <c r="A32" t="s">
        <v>148</v>
      </c>
      <c r="B32" s="35">
        <v>45319.009722222203</v>
      </c>
      <c r="C32" t="s">
        <v>9</v>
      </c>
      <c r="D32" t="s">
        <v>30</v>
      </c>
      <c r="E32">
        <v>2</v>
      </c>
      <c r="F32" s="22">
        <v>82.64</v>
      </c>
      <c r="G32" s="36">
        <v>15</v>
      </c>
      <c r="H32" s="22">
        <v>70.244</v>
      </c>
      <c r="I32" s="22">
        <v>12.396000000000001</v>
      </c>
      <c r="J32" t="s">
        <v>86</v>
      </c>
      <c r="K32" t="s">
        <v>101</v>
      </c>
    </row>
    <row r="33" spans="1:11" x14ac:dyDescent="0.3">
      <c r="A33" s="12" t="s">
        <v>149</v>
      </c>
      <c r="B33" s="37">
        <v>45313.715277777803</v>
      </c>
      <c r="C33" s="12" t="s">
        <v>15</v>
      </c>
      <c r="D33" s="12" t="s">
        <v>24</v>
      </c>
      <c r="E33" s="12">
        <v>2</v>
      </c>
      <c r="F33" s="24">
        <v>369.9</v>
      </c>
      <c r="G33" s="38">
        <v>20</v>
      </c>
      <c r="H33" s="24">
        <v>295.92</v>
      </c>
      <c r="I33" s="24">
        <v>73.98</v>
      </c>
      <c r="J33" s="12" t="s">
        <v>86</v>
      </c>
      <c r="K33" s="12" t="s">
        <v>150</v>
      </c>
    </row>
    <row r="34" spans="1:11" x14ac:dyDescent="0.3">
      <c r="A34" t="s">
        <v>151</v>
      </c>
      <c r="B34" s="35">
        <v>45297.506249999999</v>
      </c>
      <c r="C34" t="s">
        <v>9</v>
      </c>
      <c r="D34" t="s">
        <v>29</v>
      </c>
      <c r="E34">
        <v>3</v>
      </c>
      <c r="F34" s="22">
        <v>224.82</v>
      </c>
      <c r="G34" s="36">
        <v>5</v>
      </c>
      <c r="H34" s="22">
        <v>213.57900000000001</v>
      </c>
      <c r="I34" s="22">
        <v>11.241</v>
      </c>
      <c r="J34" t="s">
        <v>88</v>
      </c>
      <c r="K34" t="s">
        <v>152</v>
      </c>
    </row>
    <row r="35" spans="1:11" x14ac:dyDescent="0.3">
      <c r="A35" s="12" t="s">
        <v>153</v>
      </c>
      <c r="B35" s="37">
        <v>45320.706250000003</v>
      </c>
      <c r="C35" s="12" t="s">
        <v>13</v>
      </c>
      <c r="D35" s="12" t="s">
        <v>28</v>
      </c>
      <c r="E35" s="12">
        <v>3</v>
      </c>
      <c r="F35" s="24">
        <v>96.98</v>
      </c>
      <c r="G35" s="38">
        <v>0</v>
      </c>
      <c r="H35" s="24">
        <v>96.98</v>
      </c>
      <c r="I35" s="24">
        <v>0</v>
      </c>
      <c r="J35" s="12" t="s">
        <v>88</v>
      </c>
      <c r="K35" s="12" t="s">
        <v>118</v>
      </c>
    </row>
    <row r="36" spans="1:11" x14ac:dyDescent="0.3">
      <c r="A36" t="s">
        <v>154</v>
      </c>
      <c r="B36" s="35">
        <v>45300.902777777803</v>
      </c>
      <c r="C36" t="s">
        <v>13</v>
      </c>
      <c r="D36" t="s">
        <v>24</v>
      </c>
      <c r="E36">
        <v>2</v>
      </c>
      <c r="F36" s="22">
        <v>340.24</v>
      </c>
      <c r="G36" s="36">
        <v>15</v>
      </c>
      <c r="H36" s="22">
        <v>289.20400000000001</v>
      </c>
      <c r="I36" s="22">
        <v>51.036000000000001</v>
      </c>
      <c r="J36" t="s">
        <v>88</v>
      </c>
      <c r="K36" t="s">
        <v>93</v>
      </c>
    </row>
    <row r="37" spans="1:11" x14ac:dyDescent="0.3">
      <c r="A37" s="12" t="s">
        <v>155</v>
      </c>
      <c r="B37" s="37">
        <v>45314.612500000003</v>
      </c>
      <c r="C37" s="12" t="s">
        <v>11</v>
      </c>
      <c r="D37" s="12" t="s">
        <v>30</v>
      </c>
      <c r="E37" s="12">
        <v>4</v>
      </c>
      <c r="F37" s="24">
        <v>308.36</v>
      </c>
      <c r="G37" s="38">
        <v>0</v>
      </c>
      <c r="H37" s="24">
        <v>308.36</v>
      </c>
      <c r="I37" s="24">
        <v>0</v>
      </c>
      <c r="J37" s="12" t="s">
        <v>86</v>
      </c>
      <c r="K37" s="12" t="s">
        <v>101</v>
      </c>
    </row>
    <row r="38" spans="1:11" x14ac:dyDescent="0.3">
      <c r="A38" t="s">
        <v>156</v>
      </c>
      <c r="B38" s="35">
        <v>45316.250694444498</v>
      </c>
      <c r="C38" t="s">
        <v>11</v>
      </c>
      <c r="D38" t="s">
        <v>26</v>
      </c>
      <c r="E38">
        <v>2</v>
      </c>
      <c r="F38" s="22">
        <v>117.3</v>
      </c>
      <c r="G38" s="36">
        <v>20</v>
      </c>
      <c r="H38" s="22">
        <v>93.84</v>
      </c>
      <c r="I38" s="22">
        <v>23.46</v>
      </c>
      <c r="J38" t="s">
        <v>88</v>
      </c>
      <c r="K38" t="s">
        <v>96</v>
      </c>
    </row>
    <row r="39" spans="1:11" x14ac:dyDescent="0.3">
      <c r="A39" s="12" t="s">
        <v>157</v>
      </c>
      <c r="B39" s="37">
        <v>45297.604166666701</v>
      </c>
      <c r="C39" s="12" t="s">
        <v>13</v>
      </c>
      <c r="D39" s="12" t="s">
        <v>24</v>
      </c>
      <c r="E39" s="12">
        <v>5</v>
      </c>
      <c r="F39" s="24">
        <v>601.25</v>
      </c>
      <c r="G39" s="38">
        <v>20</v>
      </c>
      <c r="H39" s="24">
        <v>481</v>
      </c>
      <c r="I39" s="24">
        <v>120.25</v>
      </c>
      <c r="J39" s="12" t="s">
        <v>88</v>
      </c>
      <c r="K39" s="12" t="s">
        <v>109</v>
      </c>
    </row>
    <row r="40" spans="1:11" x14ac:dyDescent="0.3">
      <c r="A40" t="s">
        <v>158</v>
      </c>
      <c r="B40" s="35">
        <v>45311.2409722222</v>
      </c>
      <c r="C40" t="s">
        <v>13</v>
      </c>
      <c r="D40" t="s">
        <v>29</v>
      </c>
      <c r="E40">
        <v>3</v>
      </c>
      <c r="F40" s="22">
        <v>232.24</v>
      </c>
      <c r="G40" s="36">
        <v>5</v>
      </c>
      <c r="H40" s="22">
        <v>220.62799999999999</v>
      </c>
      <c r="I40" s="22">
        <v>11.612</v>
      </c>
      <c r="J40" t="s">
        <v>89</v>
      </c>
      <c r="K40" t="s">
        <v>159</v>
      </c>
    </row>
    <row r="41" spans="1:11" x14ac:dyDescent="0.3">
      <c r="A41" s="12" t="s">
        <v>160</v>
      </c>
      <c r="B41" s="37">
        <v>45292.088194444397</v>
      </c>
      <c r="C41" s="12" t="s">
        <v>13</v>
      </c>
      <c r="D41" s="12" t="s">
        <v>24</v>
      </c>
      <c r="E41" s="12">
        <v>1</v>
      </c>
      <c r="F41" s="24">
        <v>167.11</v>
      </c>
      <c r="G41" s="38">
        <v>10</v>
      </c>
      <c r="H41" s="24">
        <v>150.399</v>
      </c>
      <c r="I41" s="24">
        <v>16.710999999999999</v>
      </c>
      <c r="J41" s="12" t="s">
        <v>87</v>
      </c>
      <c r="K41" s="12" t="s">
        <v>150</v>
      </c>
    </row>
    <row r="42" spans="1:11" x14ac:dyDescent="0.3">
      <c r="A42" t="s">
        <v>161</v>
      </c>
      <c r="B42" s="35">
        <v>45314.235416666699</v>
      </c>
      <c r="C42" t="s">
        <v>11</v>
      </c>
      <c r="D42" t="s">
        <v>28</v>
      </c>
      <c r="E42">
        <v>3</v>
      </c>
      <c r="F42" s="22">
        <v>436.5</v>
      </c>
      <c r="G42" s="36">
        <v>15</v>
      </c>
      <c r="H42" s="22">
        <v>371.02499999999998</v>
      </c>
      <c r="I42" s="22">
        <v>65.474999999999994</v>
      </c>
      <c r="J42" t="s">
        <v>89</v>
      </c>
      <c r="K42" t="s">
        <v>94</v>
      </c>
    </row>
    <row r="43" spans="1:11" x14ac:dyDescent="0.3">
      <c r="A43" s="12" t="s">
        <v>162</v>
      </c>
      <c r="B43" s="37">
        <v>45294.556250000001</v>
      </c>
      <c r="C43" s="12" t="s">
        <v>15</v>
      </c>
      <c r="D43" s="12" t="s">
        <v>24</v>
      </c>
      <c r="E43" s="12">
        <v>5</v>
      </c>
      <c r="F43" s="24">
        <v>295.33999999999997</v>
      </c>
      <c r="G43" s="38">
        <v>20</v>
      </c>
      <c r="H43" s="24">
        <v>236.27199999999999</v>
      </c>
      <c r="I43" s="24">
        <v>59.067999999999998</v>
      </c>
      <c r="J43" s="12" t="s">
        <v>87</v>
      </c>
      <c r="K43" s="12" t="s">
        <v>92</v>
      </c>
    </row>
    <row r="44" spans="1:11" x14ac:dyDescent="0.3">
      <c r="A44" t="s">
        <v>163</v>
      </c>
      <c r="B44" s="35">
        <v>45300.039583333302</v>
      </c>
      <c r="C44" t="s">
        <v>9</v>
      </c>
      <c r="D44" t="s">
        <v>28</v>
      </c>
      <c r="E44">
        <v>3</v>
      </c>
      <c r="F44" s="22">
        <v>556.99</v>
      </c>
      <c r="G44" s="36">
        <v>15</v>
      </c>
      <c r="H44" s="22">
        <v>473.44150000000002</v>
      </c>
      <c r="I44" s="22">
        <v>83.548500000000004</v>
      </c>
      <c r="J44" t="s">
        <v>85</v>
      </c>
      <c r="K44" t="s">
        <v>100</v>
      </c>
    </row>
    <row r="45" spans="1:11" x14ac:dyDescent="0.3">
      <c r="A45" s="12" t="s">
        <v>164</v>
      </c>
      <c r="B45" s="37">
        <v>45295.5090277778</v>
      </c>
      <c r="C45" s="12" t="s">
        <v>15</v>
      </c>
      <c r="D45" s="12" t="s">
        <v>30</v>
      </c>
      <c r="E45" s="12">
        <v>5</v>
      </c>
      <c r="F45" s="24">
        <v>140.65</v>
      </c>
      <c r="G45" s="38">
        <v>15</v>
      </c>
      <c r="H45" s="24">
        <v>119.55249999999999</v>
      </c>
      <c r="I45" s="24">
        <v>21.0975</v>
      </c>
      <c r="J45" s="12" t="s">
        <v>88</v>
      </c>
      <c r="K45" s="12" t="s">
        <v>97</v>
      </c>
    </row>
    <row r="46" spans="1:11" x14ac:dyDescent="0.3">
      <c r="A46" t="s">
        <v>165</v>
      </c>
      <c r="B46" s="35">
        <v>45298.290972222203</v>
      </c>
      <c r="C46" t="s">
        <v>13</v>
      </c>
      <c r="D46" t="s">
        <v>26</v>
      </c>
      <c r="E46">
        <v>4</v>
      </c>
      <c r="F46" s="22">
        <v>123.04</v>
      </c>
      <c r="G46" s="36">
        <v>10</v>
      </c>
      <c r="H46" s="22">
        <v>110.736</v>
      </c>
      <c r="I46" s="22">
        <v>12.304</v>
      </c>
      <c r="J46" t="s">
        <v>85</v>
      </c>
      <c r="K46" t="s">
        <v>96</v>
      </c>
    </row>
    <row r="47" spans="1:11" x14ac:dyDescent="0.3">
      <c r="A47" s="12" t="s">
        <v>166</v>
      </c>
      <c r="B47" s="37">
        <v>45321.167361111096</v>
      </c>
      <c r="C47" s="12" t="s">
        <v>15</v>
      </c>
      <c r="D47" s="12" t="s">
        <v>29</v>
      </c>
      <c r="E47" s="12">
        <v>2</v>
      </c>
      <c r="F47" s="24">
        <v>281.76</v>
      </c>
      <c r="G47" s="38">
        <v>5</v>
      </c>
      <c r="H47" s="24">
        <v>267.67200000000003</v>
      </c>
      <c r="I47" s="24">
        <v>14.087999999999999</v>
      </c>
      <c r="J47" s="12" t="s">
        <v>89</v>
      </c>
      <c r="K47" s="12" t="s">
        <v>159</v>
      </c>
    </row>
    <row r="48" spans="1:11" x14ac:dyDescent="0.3">
      <c r="A48" t="s">
        <v>167</v>
      </c>
      <c r="B48" s="35">
        <v>45298.320138888899</v>
      </c>
      <c r="C48" t="s">
        <v>13</v>
      </c>
      <c r="D48" t="s">
        <v>24</v>
      </c>
      <c r="E48">
        <v>1</v>
      </c>
      <c r="F48" s="22">
        <v>34.92</v>
      </c>
      <c r="G48" s="36">
        <v>0</v>
      </c>
      <c r="H48" s="22">
        <v>34.92</v>
      </c>
      <c r="I48" s="22">
        <v>0</v>
      </c>
      <c r="J48" t="s">
        <v>88</v>
      </c>
      <c r="K48" t="s">
        <v>168</v>
      </c>
    </row>
    <row r="49" spans="1:11" x14ac:dyDescent="0.3">
      <c r="A49" s="12" t="s">
        <v>169</v>
      </c>
      <c r="B49" s="37">
        <v>45318.025694444397</v>
      </c>
      <c r="C49" s="12" t="s">
        <v>13</v>
      </c>
      <c r="D49" s="12" t="s">
        <v>30</v>
      </c>
      <c r="E49" s="12">
        <v>4</v>
      </c>
      <c r="F49" s="24">
        <v>737.77</v>
      </c>
      <c r="G49" s="38">
        <v>20</v>
      </c>
      <c r="H49" s="24">
        <v>590.21600000000001</v>
      </c>
      <c r="I49" s="24">
        <v>147.554</v>
      </c>
      <c r="J49" s="12" t="s">
        <v>85</v>
      </c>
      <c r="K49" s="12" t="s">
        <v>101</v>
      </c>
    </row>
    <row r="50" spans="1:11" x14ac:dyDescent="0.3">
      <c r="A50" t="s">
        <v>170</v>
      </c>
      <c r="B50" s="35">
        <v>45312.143750000003</v>
      </c>
      <c r="C50" t="s">
        <v>13</v>
      </c>
      <c r="D50" t="s">
        <v>26</v>
      </c>
      <c r="E50">
        <v>4</v>
      </c>
      <c r="F50" s="22">
        <v>531.53</v>
      </c>
      <c r="G50" s="36">
        <v>5</v>
      </c>
      <c r="H50" s="22">
        <v>504.95350000000002</v>
      </c>
      <c r="I50" s="22">
        <v>26.576499999999999</v>
      </c>
      <c r="J50" t="s">
        <v>88</v>
      </c>
      <c r="K50" t="s">
        <v>99</v>
      </c>
    </row>
    <row r="51" spans="1:11" x14ac:dyDescent="0.3">
      <c r="A51" s="12" t="s">
        <v>171</v>
      </c>
      <c r="B51" s="37">
        <v>45319.326388888898</v>
      </c>
      <c r="C51" s="12" t="s">
        <v>17</v>
      </c>
      <c r="D51" s="12" t="s">
        <v>24</v>
      </c>
      <c r="E51" s="12">
        <v>5</v>
      </c>
      <c r="F51" s="24">
        <v>956.21</v>
      </c>
      <c r="G51" s="38">
        <v>10</v>
      </c>
      <c r="H51" s="24">
        <v>860.58900000000006</v>
      </c>
      <c r="I51" s="24">
        <v>95.620999999999995</v>
      </c>
      <c r="J51" s="12" t="s">
        <v>88</v>
      </c>
      <c r="K51" s="12" t="s">
        <v>93</v>
      </c>
    </row>
    <row r="52" spans="1:11" x14ac:dyDescent="0.3">
      <c r="A52" t="s">
        <v>172</v>
      </c>
      <c r="B52" s="35">
        <v>45315.531944444403</v>
      </c>
      <c r="C52" t="s">
        <v>11</v>
      </c>
      <c r="D52" t="s">
        <v>29</v>
      </c>
      <c r="E52">
        <v>1</v>
      </c>
      <c r="F52" s="22">
        <v>148.21</v>
      </c>
      <c r="G52" s="36">
        <v>20</v>
      </c>
      <c r="H52" s="22">
        <v>118.568</v>
      </c>
      <c r="I52" s="22">
        <v>29.641999999999999</v>
      </c>
      <c r="J52" t="s">
        <v>86</v>
      </c>
      <c r="K52" t="s">
        <v>152</v>
      </c>
    </row>
    <row r="53" spans="1:11" x14ac:dyDescent="0.3">
      <c r="A53" s="12" t="s">
        <v>173</v>
      </c>
      <c r="B53" s="37">
        <v>45319.7631944444</v>
      </c>
      <c r="C53" s="12" t="s">
        <v>15</v>
      </c>
      <c r="D53" s="12" t="s">
        <v>24</v>
      </c>
      <c r="E53" s="12">
        <v>2</v>
      </c>
      <c r="F53" s="24">
        <v>147.75</v>
      </c>
      <c r="G53" s="38">
        <v>15</v>
      </c>
      <c r="H53" s="24">
        <v>125.58750000000001</v>
      </c>
      <c r="I53" s="24">
        <v>22.162500000000001</v>
      </c>
      <c r="J53" s="12" t="s">
        <v>85</v>
      </c>
      <c r="K53" s="12" t="s">
        <v>93</v>
      </c>
    </row>
    <row r="54" spans="1:11" x14ac:dyDescent="0.3">
      <c r="A54" t="s">
        <v>174</v>
      </c>
      <c r="B54" s="35">
        <v>45314.702777777798</v>
      </c>
      <c r="C54" t="s">
        <v>17</v>
      </c>
      <c r="D54" t="s">
        <v>28</v>
      </c>
      <c r="E54">
        <v>4</v>
      </c>
      <c r="F54" s="22">
        <v>82.79</v>
      </c>
      <c r="G54" s="36">
        <v>15</v>
      </c>
      <c r="H54" s="22">
        <v>70.371499999999997</v>
      </c>
      <c r="I54" s="22">
        <v>12.4185</v>
      </c>
      <c r="J54" t="s">
        <v>85</v>
      </c>
      <c r="K54" t="s">
        <v>94</v>
      </c>
    </row>
    <row r="55" spans="1:11" x14ac:dyDescent="0.3">
      <c r="A55" s="12" t="s">
        <v>175</v>
      </c>
      <c r="B55" s="37">
        <v>45302.758333333302</v>
      </c>
      <c r="C55" s="12" t="s">
        <v>11</v>
      </c>
      <c r="D55" s="12" t="s">
        <v>30</v>
      </c>
      <c r="E55" s="12">
        <v>5</v>
      </c>
      <c r="F55" s="24">
        <v>478.39</v>
      </c>
      <c r="G55" s="38">
        <v>0</v>
      </c>
      <c r="H55" s="24">
        <v>478.39</v>
      </c>
      <c r="I55" s="24">
        <v>0</v>
      </c>
      <c r="J55" s="12" t="s">
        <v>86</v>
      </c>
      <c r="K55" s="12" t="s">
        <v>116</v>
      </c>
    </row>
    <row r="56" spans="1:11" x14ac:dyDescent="0.3">
      <c r="A56" t="s">
        <v>176</v>
      </c>
      <c r="B56" s="35">
        <v>45317.757638888899</v>
      </c>
      <c r="C56" t="s">
        <v>13</v>
      </c>
      <c r="D56" t="s">
        <v>28</v>
      </c>
      <c r="E56">
        <v>1</v>
      </c>
      <c r="F56" s="22">
        <v>153.15</v>
      </c>
      <c r="G56" s="36">
        <v>20</v>
      </c>
      <c r="H56" s="22">
        <v>122.52</v>
      </c>
      <c r="I56" s="22">
        <v>30.63</v>
      </c>
      <c r="J56" t="s">
        <v>89</v>
      </c>
      <c r="K56" t="s">
        <v>177</v>
      </c>
    </row>
    <row r="57" spans="1:11" x14ac:dyDescent="0.3">
      <c r="A57" s="12" t="s">
        <v>178</v>
      </c>
      <c r="B57" s="37">
        <v>45305.6340277778</v>
      </c>
      <c r="C57" s="12" t="s">
        <v>9</v>
      </c>
      <c r="D57" s="12" t="s">
        <v>24</v>
      </c>
      <c r="E57" s="12">
        <v>2</v>
      </c>
      <c r="F57" s="24">
        <v>85.58</v>
      </c>
      <c r="G57" s="38">
        <v>5</v>
      </c>
      <c r="H57" s="24">
        <v>81.301000000000002</v>
      </c>
      <c r="I57" s="24">
        <v>4.2789999999999999</v>
      </c>
      <c r="J57" s="12" t="s">
        <v>85</v>
      </c>
      <c r="K57" s="12" t="s">
        <v>150</v>
      </c>
    </row>
    <row r="58" spans="1:11" x14ac:dyDescent="0.3">
      <c r="A58" t="s">
        <v>179</v>
      </c>
      <c r="B58" s="35">
        <v>45321.617361111101</v>
      </c>
      <c r="C58" t="s">
        <v>11</v>
      </c>
      <c r="D58" t="s">
        <v>30</v>
      </c>
      <c r="E58">
        <v>2</v>
      </c>
      <c r="F58" s="22">
        <v>246.57</v>
      </c>
      <c r="G58" s="36">
        <v>0</v>
      </c>
      <c r="H58" s="22">
        <v>246.57</v>
      </c>
      <c r="I58" s="22">
        <v>0</v>
      </c>
      <c r="J58" t="s">
        <v>86</v>
      </c>
      <c r="K58" t="s">
        <v>116</v>
      </c>
    </row>
    <row r="59" spans="1:11" x14ac:dyDescent="0.3">
      <c r="A59" s="12" t="s">
        <v>180</v>
      </c>
      <c r="B59" s="37">
        <v>45301.926388888904</v>
      </c>
      <c r="C59" s="12" t="s">
        <v>9</v>
      </c>
      <c r="D59" s="12" t="s">
        <v>26</v>
      </c>
      <c r="E59" s="12">
        <v>3</v>
      </c>
      <c r="F59" s="24">
        <v>141.66999999999999</v>
      </c>
      <c r="G59" s="38">
        <v>5</v>
      </c>
      <c r="H59" s="24">
        <v>134.5865</v>
      </c>
      <c r="I59" s="24">
        <v>7.0834999999999999</v>
      </c>
      <c r="J59" s="12" t="s">
        <v>88</v>
      </c>
      <c r="K59" s="12" t="s">
        <v>143</v>
      </c>
    </row>
    <row r="60" spans="1:11" x14ac:dyDescent="0.3">
      <c r="A60" t="s">
        <v>181</v>
      </c>
      <c r="B60" s="35">
        <v>45306.176388888904</v>
      </c>
      <c r="C60" t="s">
        <v>11</v>
      </c>
      <c r="D60" t="s">
        <v>24</v>
      </c>
      <c r="E60">
        <v>4</v>
      </c>
      <c r="F60" s="22">
        <v>365.21</v>
      </c>
      <c r="G60" s="36">
        <v>0</v>
      </c>
      <c r="H60" s="22">
        <v>365.21</v>
      </c>
      <c r="I60" s="22">
        <v>0</v>
      </c>
      <c r="J60" t="s">
        <v>86</v>
      </c>
      <c r="K60" t="s">
        <v>92</v>
      </c>
    </row>
    <row r="61" spans="1:11" x14ac:dyDescent="0.3">
      <c r="A61" s="12" t="s">
        <v>182</v>
      </c>
      <c r="B61" s="37">
        <v>45312.732638888898</v>
      </c>
      <c r="C61" s="12" t="s">
        <v>13</v>
      </c>
      <c r="D61" s="12" t="s">
        <v>24</v>
      </c>
      <c r="E61" s="12">
        <v>1</v>
      </c>
      <c r="F61" s="24">
        <v>25.3</v>
      </c>
      <c r="G61" s="38">
        <v>10</v>
      </c>
      <c r="H61" s="24">
        <v>22.77</v>
      </c>
      <c r="I61" s="24">
        <v>2.5299999999999998</v>
      </c>
      <c r="J61" s="12" t="s">
        <v>86</v>
      </c>
      <c r="K61" s="12" t="s">
        <v>168</v>
      </c>
    </row>
    <row r="62" spans="1:11" x14ac:dyDescent="0.3">
      <c r="A62" t="s">
        <v>183</v>
      </c>
      <c r="B62" s="35">
        <v>45310.251388888901</v>
      </c>
      <c r="C62" t="s">
        <v>9</v>
      </c>
      <c r="D62" t="s">
        <v>26</v>
      </c>
      <c r="E62">
        <v>2</v>
      </c>
      <c r="F62" s="22">
        <v>83.65</v>
      </c>
      <c r="G62" s="36">
        <v>15</v>
      </c>
      <c r="H62" s="22">
        <v>71.102500000000006</v>
      </c>
      <c r="I62" s="22">
        <v>12.547499999999999</v>
      </c>
      <c r="J62" t="s">
        <v>86</v>
      </c>
      <c r="K62" t="s">
        <v>143</v>
      </c>
    </row>
    <row r="63" spans="1:11" x14ac:dyDescent="0.3">
      <c r="A63" s="12" t="s">
        <v>184</v>
      </c>
      <c r="B63" s="37">
        <v>45310.092361111099</v>
      </c>
      <c r="C63" s="12" t="s">
        <v>17</v>
      </c>
      <c r="D63" s="12" t="s">
        <v>26</v>
      </c>
      <c r="E63" s="12">
        <v>3</v>
      </c>
      <c r="F63" s="24">
        <v>393.99</v>
      </c>
      <c r="G63" s="38">
        <v>10</v>
      </c>
      <c r="H63" s="24">
        <v>354.59100000000001</v>
      </c>
      <c r="I63" s="24">
        <v>39.399000000000001</v>
      </c>
      <c r="J63" s="12" t="s">
        <v>88</v>
      </c>
      <c r="K63" s="12" t="s">
        <v>95</v>
      </c>
    </row>
    <row r="64" spans="1:11" x14ac:dyDescent="0.3">
      <c r="A64" t="s">
        <v>185</v>
      </c>
      <c r="B64" s="35">
        <v>45321.046527777798</v>
      </c>
      <c r="C64" t="s">
        <v>11</v>
      </c>
      <c r="D64" t="s">
        <v>30</v>
      </c>
      <c r="E64">
        <v>3</v>
      </c>
      <c r="F64" s="22">
        <v>359.35</v>
      </c>
      <c r="G64" s="36">
        <v>15</v>
      </c>
      <c r="H64" s="22">
        <v>305.44749999999999</v>
      </c>
      <c r="I64" s="22">
        <v>53.902500000000003</v>
      </c>
      <c r="J64" t="s">
        <v>89</v>
      </c>
      <c r="K64" t="s">
        <v>97</v>
      </c>
    </row>
    <row r="65" spans="1:11" x14ac:dyDescent="0.3">
      <c r="A65" s="12" t="s">
        <v>186</v>
      </c>
      <c r="B65" s="37">
        <v>45317.529861111099</v>
      </c>
      <c r="C65" s="12" t="s">
        <v>9</v>
      </c>
      <c r="D65" s="12" t="s">
        <v>26</v>
      </c>
      <c r="E65" s="12">
        <v>2</v>
      </c>
      <c r="F65" s="24">
        <v>185.8</v>
      </c>
      <c r="G65" s="38">
        <v>0</v>
      </c>
      <c r="H65" s="24">
        <v>185.8</v>
      </c>
      <c r="I65" s="24">
        <v>0</v>
      </c>
      <c r="J65" s="12" t="s">
        <v>85</v>
      </c>
      <c r="K65" s="12" t="s">
        <v>120</v>
      </c>
    </row>
    <row r="66" spans="1:11" x14ac:dyDescent="0.3">
      <c r="A66" t="s">
        <v>187</v>
      </c>
      <c r="B66" s="35">
        <v>45300.219444444498</v>
      </c>
      <c r="C66" t="s">
        <v>13</v>
      </c>
      <c r="D66" t="s">
        <v>28</v>
      </c>
      <c r="E66">
        <v>4</v>
      </c>
      <c r="F66" s="22">
        <v>683.09</v>
      </c>
      <c r="G66" s="36">
        <v>15</v>
      </c>
      <c r="H66" s="22">
        <v>580.62649999999996</v>
      </c>
      <c r="I66" s="22">
        <v>102.4635</v>
      </c>
      <c r="J66" t="s">
        <v>88</v>
      </c>
      <c r="K66" t="s">
        <v>94</v>
      </c>
    </row>
    <row r="67" spans="1:11" x14ac:dyDescent="0.3">
      <c r="A67" s="12" t="s">
        <v>188</v>
      </c>
      <c r="B67" s="37">
        <v>45315.78125</v>
      </c>
      <c r="C67" s="12" t="s">
        <v>9</v>
      </c>
      <c r="D67" s="12" t="s">
        <v>29</v>
      </c>
      <c r="E67" s="12">
        <v>3</v>
      </c>
      <c r="F67" s="24">
        <v>329.44</v>
      </c>
      <c r="G67" s="38">
        <v>15</v>
      </c>
      <c r="H67" s="24">
        <v>280.024</v>
      </c>
      <c r="I67" s="24">
        <v>49.415999999999997</v>
      </c>
      <c r="J67" s="12" t="s">
        <v>86</v>
      </c>
      <c r="K67" s="12" t="s">
        <v>152</v>
      </c>
    </row>
    <row r="68" spans="1:11" x14ac:dyDescent="0.3">
      <c r="A68" t="s">
        <v>189</v>
      </c>
      <c r="B68" s="35">
        <v>45312.622222222199</v>
      </c>
      <c r="C68" t="s">
        <v>9</v>
      </c>
      <c r="D68" t="s">
        <v>24</v>
      </c>
      <c r="E68">
        <v>3</v>
      </c>
      <c r="F68" s="22">
        <v>500.25</v>
      </c>
      <c r="G68" s="36">
        <v>20</v>
      </c>
      <c r="H68" s="22">
        <v>400.2</v>
      </c>
      <c r="I68" s="22">
        <v>100.05</v>
      </c>
      <c r="J68" t="s">
        <v>86</v>
      </c>
      <c r="K68" t="s">
        <v>92</v>
      </c>
    </row>
    <row r="69" spans="1:11" x14ac:dyDescent="0.3">
      <c r="A69" s="12" t="s">
        <v>190</v>
      </c>
      <c r="B69" s="37">
        <v>45308.168055555601</v>
      </c>
      <c r="C69" s="12" t="s">
        <v>9</v>
      </c>
      <c r="D69" s="12" t="s">
        <v>26</v>
      </c>
      <c r="E69" s="12">
        <v>2</v>
      </c>
      <c r="F69" s="24">
        <v>48.47</v>
      </c>
      <c r="G69" s="38">
        <v>0</v>
      </c>
      <c r="H69" s="24">
        <v>48.47</v>
      </c>
      <c r="I69" s="24">
        <v>0</v>
      </c>
      <c r="J69" s="12" t="s">
        <v>87</v>
      </c>
      <c r="K69" s="12" t="s">
        <v>99</v>
      </c>
    </row>
    <row r="70" spans="1:11" x14ac:dyDescent="0.3">
      <c r="A70" t="s">
        <v>191</v>
      </c>
      <c r="B70" s="35">
        <v>45297.328472222202</v>
      </c>
      <c r="C70" t="s">
        <v>11</v>
      </c>
      <c r="D70" t="s">
        <v>29</v>
      </c>
      <c r="E70">
        <v>5</v>
      </c>
      <c r="F70" s="22">
        <v>847.54</v>
      </c>
      <c r="G70" s="36">
        <v>5</v>
      </c>
      <c r="H70" s="22">
        <v>805.16300000000001</v>
      </c>
      <c r="I70" s="22">
        <v>42.377000000000002</v>
      </c>
      <c r="J70" t="s">
        <v>87</v>
      </c>
      <c r="K70" t="s">
        <v>123</v>
      </c>
    </row>
    <row r="71" spans="1:11" x14ac:dyDescent="0.3">
      <c r="A71" s="12" t="s">
        <v>192</v>
      </c>
      <c r="B71" s="37">
        <v>45321.809722222199</v>
      </c>
      <c r="C71" s="12" t="s">
        <v>17</v>
      </c>
      <c r="D71" s="12" t="s">
        <v>24</v>
      </c>
      <c r="E71" s="12">
        <v>4</v>
      </c>
      <c r="F71" s="24">
        <v>58.63</v>
      </c>
      <c r="G71" s="38">
        <v>10</v>
      </c>
      <c r="H71" s="24">
        <v>52.767000000000003</v>
      </c>
      <c r="I71" s="24">
        <v>5.8630000000000004</v>
      </c>
      <c r="J71" s="12" t="s">
        <v>89</v>
      </c>
      <c r="K71" s="12" t="s">
        <v>150</v>
      </c>
    </row>
    <row r="72" spans="1:11" x14ac:dyDescent="0.3">
      <c r="A72" t="s">
        <v>193</v>
      </c>
      <c r="B72" s="35">
        <v>45303.162499999999</v>
      </c>
      <c r="C72" t="s">
        <v>13</v>
      </c>
      <c r="D72" t="s">
        <v>26</v>
      </c>
      <c r="E72">
        <v>2</v>
      </c>
      <c r="F72" s="22">
        <v>155.32</v>
      </c>
      <c r="G72" s="36">
        <v>15</v>
      </c>
      <c r="H72" s="22">
        <v>132.02199999999999</v>
      </c>
      <c r="I72" s="22">
        <v>23.297999999999998</v>
      </c>
      <c r="J72" t="s">
        <v>89</v>
      </c>
      <c r="K72" t="s">
        <v>99</v>
      </c>
    </row>
    <row r="73" spans="1:11" x14ac:dyDescent="0.3">
      <c r="A73" s="12" t="s">
        <v>194</v>
      </c>
      <c r="B73" s="37">
        <v>45299.636111111096</v>
      </c>
      <c r="C73" s="12" t="s">
        <v>9</v>
      </c>
      <c r="D73" s="12" t="s">
        <v>28</v>
      </c>
      <c r="E73" s="12">
        <v>3</v>
      </c>
      <c r="F73" s="24">
        <v>84.2</v>
      </c>
      <c r="G73" s="38">
        <v>20</v>
      </c>
      <c r="H73" s="24">
        <v>67.36</v>
      </c>
      <c r="I73" s="24">
        <v>16.84</v>
      </c>
      <c r="J73" s="12" t="s">
        <v>88</v>
      </c>
      <c r="K73" s="12" t="s">
        <v>100</v>
      </c>
    </row>
    <row r="74" spans="1:11" x14ac:dyDescent="0.3">
      <c r="A74" t="s">
        <v>195</v>
      </c>
      <c r="B74" s="35">
        <v>45310.339583333298</v>
      </c>
      <c r="C74" t="s">
        <v>9</v>
      </c>
      <c r="D74" t="s">
        <v>26</v>
      </c>
      <c r="E74">
        <v>5</v>
      </c>
      <c r="F74" s="22">
        <v>997.31</v>
      </c>
      <c r="G74" s="36">
        <v>10</v>
      </c>
      <c r="H74" s="22">
        <v>897.57899999999995</v>
      </c>
      <c r="I74" s="22">
        <v>99.730999999999995</v>
      </c>
      <c r="J74" t="s">
        <v>89</v>
      </c>
      <c r="K74" t="s">
        <v>95</v>
      </c>
    </row>
    <row r="75" spans="1:11" x14ac:dyDescent="0.3">
      <c r="A75" s="12" t="s">
        <v>196</v>
      </c>
      <c r="B75" s="37">
        <v>45320.654166666704</v>
      </c>
      <c r="C75" s="12" t="s">
        <v>9</v>
      </c>
      <c r="D75" s="12" t="s">
        <v>28</v>
      </c>
      <c r="E75" s="12">
        <v>2</v>
      </c>
      <c r="F75" s="24">
        <v>165.47</v>
      </c>
      <c r="G75" s="38">
        <v>15</v>
      </c>
      <c r="H75" s="24">
        <v>140.64949999999999</v>
      </c>
      <c r="I75" s="24">
        <v>24.820499999999999</v>
      </c>
      <c r="J75" s="12" t="s">
        <v>85</v>
      </c>
      <c r="K75" s="12" t="s">
        <v>177</v>
      </c>
    </row>
    <row r="76" spans="1:11" x14ac:dyDescent="0.3">
      <c r="A76" t="s">
        <v>197</v>
      </c>
      <c r="B76" s="35">
        <v>45317.9868055556</v>
      </c>
      <c r="C76" t="s">
        <v>15</v>
      </c>
      <c r="D76" t="s">
        <v>30</v>
      </c>
      <c r="E76">
        <v>4</v>
      </c>
      <c r="F76" s="22">
        <v>125.14</v>
      </c>
      <c r="G76" s="36">
        <v>5</v>
      </c>
      <c r="H76" s="22">
        <v>118.883</v>
      </c>
      <c r="I76" s="22">
        <v>6.2569999999999997</v>
      </c>
      <c r="J76" t="s">
        <v>88</v>
      </c>
      <c r="K76" t="s">
        <v>97</v>
      </c>
    </row>
    <row r="77" spans="1:11" x14ac:dyDescent="0.3">
      <c r="A77" s="12" t="s">
        <v>198</v>
      </c>
      <c r="B77" s="37">
        <v>45313.241666666698</v>
      </c>
      <c r="C77" s="12" t="s">
        <v>13</v>
      </c>
      <c r="D77" s="12" t="s">
        <v>28</v>
      </c>
      <c r="E77" s="12">
        <v>5</v>
      </c>
      <c r="F77" s="24">
        <v>793.67</v>
      </c>
      <c r="G77" s="38">
        <v>20</v>
      </c>
      <c r="H77" s="24">
        <v>634.93600000000004</v>
      </c>
      <c r="I77" s="24">
        <v>158.73400000000001</v>
      </c>
      <c r="J77" s="12" t="s">
        <v>85</v>
      </c>
      <c r="K77" s="12" t="s">
        <v>177</v>
      </c>
    </row>
    <row r="78" spans="1:11" x14ac:dyDescent="0.3">
      <c r="A78" t="s">
        <v>199</v>
      </c>
      <c r="B78" s="35">
        <v>45322.141666666699</v>
      </c>
      <c r="C78" t="s">
        <v>15</v>
      </c>
      <c r="D78" t="s">
        <v>24</v>
      </c>
      <c r="E78">
        <v>2</v>
      </c>
      <c r="F78" s="22">
        <v>210.98</v>
      </c>
      <c r="G78" s="36">
        <v>10</v>
      </c>
      <c r="H78" s="22">
        <v>189.88200000000001</v>
      </c>
      <c r="I78" s="22">
        <v>21.097999999999999</v>
      </c>
      <c r="J78" t="s">
        <v>86</v>
      </c>
      <c r="K78" t="s">
        <v>92</v>
      </c>
    </row>
    <row r="79" spans="1:11" x14ac:dyDescent="0.3">
      <c r="A79" s="12" t="s">
        <v>200</v>
      </c>
      <c r="B79" s="37">
        <v>45320.339583333298</v>
      </c>
      <c r="C79" s="12" t="s">
        <v>11</v>
      </c>
      <c r="D79" s="12" t="s">
        <v>29</v>
      </c>
      <c r="E79" s="12">
        <v>1</v>
      </c>
      <c r="F79" s="24">
        <v>26.48</v>
      </c>
      <c r="G79" s="38">
        <v>5</v>
      </c>
      <c r="H79" s="24">
        <v>25.155999999999999</v>
      </c>
      <c r="I79" s="24">
        <v>1.3240000000000001</v>
      </c>
      <c r="J79" s="12" t="s">
        <v>88</v>
      </c>
      <c r="K79" s="12" t="s">
        <v>98</v>
      </c>
    </row>
    <row r="80" spans="1:11" x14ac:dyDescent="0.3">
      <c r="A80" t="s">
        <v>201</v>
      </c>
      <c r="B80" s="35">
        <v>45310.987500000003</v>
      </c>
      <c r="C80" t="s">
        <v>13</v>
      </c>
      <c r="D80" t="s">
        <v>26</v>
      </c>
      <c r="E80">
        <v>3</v>
      </c>
      <c r="F80" s="22">
        <v>54.36</v>
      </c>
      <c r="G80" s="36">
        <v>15</v>
      </c>
      <c r="H80" s="22">
        <v>46.206000000000003</v>
      </c>
      <c r="I80" s="22">
        <v>8.1539999999999999</v>
      </c>
      <c r="J80" t="s">
        <v>88</v>
      </c>
      <c r="K80" t="s">
        <v>96</v>
      </c>
    </row>
    <row r="81" spans="1:11" x14ac:dyDescent="0.3">
      <c r="A81" s="12" t="s">
        <v>202</v>
      </c>
      <c r="B81" s="37">
        <v>45300.073611111096</v>
      </c>
      <c r="C81" s="12" t="s">
        <v>9</v>
      </c>
      <c r="D81" s="12" t="s">
        <v>30</v>
      </c>
      <c r="E81" s="12">
        <v>3</v>
      </c>
      <c r="F81" s="24">
        <v>388.11</v>
      </c>
      <c r="G81" s="38">
        <v>20</v>
      </c>
      <c r="H81" s="24">
        <v>310.488</v>
      </c>
      <c r="I81" s="24">
        <v>77.622</v>
      </c>
      <c r="J81" s="12" t="s">
        <v>87</v>
      </c>
      <c r="K81" s="12" t="s">
        <v>111</v>
      </c>
    </row>
    <row r="82" spans="1:11" x14ac:dyDescent="0.3">
      <c r="A82" t="s">
        <v>203</v>
      </c>
      <c r="B82" s="35">
        <v>45307.706944444399</v>
      </c>
      <c r="C82" t="s">
        <v>17</v>
      </c>
      <c r="D82" t="s">
        <v>29</v>
      </c>
      <c r="E82">
        <v>1</v>
      </c>
      <c r="F82" s="22">
        <v>48.91</v>
      </c>
      <c r="G82" s="36">
        <v>5</v>
      </c>
      <c r="H82" s="22">
        <v>46.464500000000001</v>
      </c>
      <c r="I82" s="22">
        <v>2.4455</v>
      </c>
      <c r="J82" t="s">
        <v>87</v>
      </c>
      <c r="K82" t="s">
        <v>98</v>
      </c>
    </row>
    <row r="83" spans="1:11" x14ac:dyDescent="0.3">
      <c r="A83" s="12" t="s">
        <v>204</v>
      </c>
      <c r="B83" s="37">
        <v>45316.201388888898</v>
      </c>
      <c r="C83" s="12" t="s">
        <v>11</v>
      </c>
      <c r="D83" s="12" t="s">
        <v>28</v>
      </c>
      <c r="E83" s="12">
        <v>2</v>
      </c>
      <c r="F83" s="24">
        <v>64.040000000000006</v>
      </c>
      <c r="G83" s="38">
        <v>15</v>
      </c>
      <c r="H83" s="24">
        <v>54.433999999999997</v>
      </c>
      <c r="I83" s="24">
        <v>9.6059999999999999</v>
      </c>
      <c r="J83" s="12" t="s">
        <v>88</v>
      </c>
      <c r="K83" s="12" t="s">
        <v>118</v>
      </c>
    </row>
    <row r="84" spans="1:11" x14ac:dyDescent="0.3">
      <c r="A84" t="s">
        <v>205</v>
      </c>
      <c r="B84" s="35">
        <v>45299.936805555597</v>
      </c>
      <c r="C84" t="s">
        <v>9</v>
      </c>
      <c r="D84" t="s">
        <v>28</v>
      </c>
      <c r="E84">
        <v>1</v>
      </c>
      <c r="F84" s="22">
        <v>23.12</v>
      </c>
      <c r="G84" s="36">
        <v>0</v>
      </c>
      <c r="H84" s="22">
        <v>23.12</v>
      </c>
      <c r="I84" s="22">
        <v>0</v>
      </c>
      <c r="J84" t="s">
        <v>86</v>
      </c>
      <c r="K84" t="s">
        <v>94</v>
      </c>
    </row>
    <row r="85" spans="1:11" x14ac:dyDescent="0.3">
      <c r="A85" s="12" t="s">
        <v>206</v>
      </c>
      <c r="B85" s="37">
        <v>45310.9152777778</v>
      </c>
      <c r="C85" s="12" t="s">
        <v>11</v>
      </c>
      <c r="D85" s="12" t="s">
        <v>30</v>
      </c>
      <c r="E85" s="12">
        <v>1</v>
      </c>
      <c r="F85" s="24">
        <v>159.79</v>
      </c>
      <c r="G85" s="38">
        <v>20</v>
      </c>
      <c r="H85" s="24">
        <v>127.83199999999999</v>
      </c>
      <c r="I85" s="24">
        <v>31.957999999999998</v>
      </c>
      <c r="J85" s="12" t="s">
        <v>89</v>
      </c>
      <c r="K85" s="12" t="s">
        <v>116</v>
      </c>
    </row>
    <row r="86" spans="1:11" x14ac:dyDescent="0.3">
      <c r="A86" t="s">
        <v>207</v>
      </c>
      <c r="B86" s="35">
        <v>45319.495138888902</v>
      </c>
      <c r="C86" t="s">
        <v>11</v>
      </c>
      <c r="D86" t="s">
        <v>24</v>
      </c>
      <c r="E86">
        <v>4</v>
      </c>
      <c r="F86" s="22">
        <v>508.25</v>
      </c>
      <c r="G86" s="36">
        <v>10</v>
      </c>
      <c r="H86" s="22">
        <v>457.42500000000001</v>
      </c>
      <c r="I86" s="22">
        <v>50.825000000000003</v>
      </c>
      <c r="J86" t="s">
        <v>86</v>
      </c>
      <c r="K86" t="s">
        <v>92</v>
      </c>
    </row>
    <row r="87" spans="1:11" x14ac:dyDescent="0.3">
      <c r="A87" s="12" t="s">
        <v>208</v>
      </c>
      <c r="B87" s="37">
        <v>45304.308333333298</v>
      </c>
      <c r="C87" s="12" t="s">
        <v>15</v>
      </c>
      <c r="D87" s="12" t="s">
        <v>28</v>
      </c>
      <c r="E87" s="12">
        <v>5</v>
      </c>
      <c r="F87" s="24">
        <v>815.01</v>
      </c>
      <c r="G87" s="38">
        <v>0</v>
      </c>
      <c r="H87" s="24">
        <v>815.01</v>
      </c>
      <c r="I87" s="24">
        <v>0</v>
      </c>
      <c r="J87" s="12" t="s">
        <v>85</v>
      </c>
      <c r="K87" s="12" t="s">
        <v>177</v>
      </c>
    </row>
    <row r="88" spans="1:11" x14ac:dyDescent="0.3">
      <c r="A88" t="s">
        <v>209</v>
      </c>
      <c r="B88" s="35">
        <v>45317.372222222199</v>
      </c>
      <c r="C88" t="s">
        <v>11</v>
      </c>
      <c r="D88" t="s">
        <v>29</v>
      </c>
      <c r="E88">
        <v>3</v>
      </c>
      <c r="F88" s="22">
        <v>398.39</v>
      </c>
      <c r="G88" s="36">
        <v>15</v>
      </c>
      <c r="H88" s="22">
        <v>338.63150000000002</v>
      </c>
      <c r="I88" s="22">
        <v>59.758499999999998</v>
      </c>
      <c r="J88" t="s">
        <v>87</v>
      </c>
      <c r="K88" t="s">
        <v>98</v>
      </c>
    </row>
    <row r="89" spans="1:11" x14ac:dyDescent="0.3">
      <c r="A89" s="12" t="s">
        <v>210</v>
      </c>
      <c r="B89" s="37">
        <v>45322.936111111099</v>
      </c>
      <c r="C89" s="12" t="s">
        <v>17</v>
      </c>
      <c r="D89" s="12" t="s">
        <v>28</v>
      </c>
      <c r="E89" s="12">
        <v>2</v>
      </c>
      <c r="F89" s="24">
        <v>119.18</v>
      </c>
      <c r="G89" s="38">
        <v>10</v>
      </c>
      <c r="H89" s="24">
        <v>107.262</v>
      </c>
      <c r="I89" s="24">
        <v>11.917999999999999</v>
      </c>
      <c r="J89" s="12" t="s">
        <v>89</v>
      </c>
      <c r="K89" s="12" t="s">
        <v>100</v>
      </c>
    </row>
    <row r="90" spans="1:11" x14ac:dyDescent="0.3">
      <c r="A90" t="s">
        <v>211</v>
      </c>
      <c r="B90" s="35">
        <v>45313.435416666704</v>
      </c>
      <c r="C90" t="s">
        <v>11</v>
      </c>
      <c r="D90" t="s">
        <v>26</v>
      </c>
      <c r="E90">
        <v>3</v>
      </c>
      <c r="F90" s="22">
        <v>242.27</v>
      </c>
      <c r="G90" s="36">
        <v>10</v>
      </c>
      <c r="H90" s="22">
        <v>218.04300000000001</v>
      </c>
      <c r="I90" s="22">
        <v>24.227</v>
      </c>
      <c r="J90" t="s">
        <v>89</v>
      </c>
      <c r="K90" t="s">
        <v>96</v>
      </c>
    </row>
    <row r="91" spans="1:11" x14ac:dyDescent="0.3">
      <c r="A91" s="12" t="s">
        <v>212</v>
      </c>
      <c r="B91" s="37">
        <v>45296.952083333301</v>
      </c>
      <c r="C91" s="12" t="s">
        <v>17</v>
      </c>
      <c r="D91" s="12" t="s">
        <v>29</v>
      </c>
      <c r="E91" s="12">
        <v>4</v>
      </c>
      <c r="F91" s="24">
        <v>335.29</v>
      </c>
      <c r="G91" s="38">
        <v>0</v>
      </c>
      <c r="H91" s="24">
        <v>335.29</v>
      </c>
      <c r="I91" s="24">
        <v>0</v>
      </c>
      <c r="J91" s="12" t="s">
        <v>88</v>
      </c>
      <c r="K91" s="12" t="s">
        <v>98</v>
      </c>
    </row>
    <row r="92" spans="1:11" x14ac:dyDescent="0.3">
      <c r="A92" t="s">
        <v>213</v>
      </c>
      <c r="B92" s="35">
        <v>45301.775694444397</v>
      </c>
      <c r="C92" t="s">
        <v>9</v>
      </c>
      <c r="D92" t="s">
        <v>29</v>
      </c>
      <c r="E92">
        <v>3</v>
      </c>
      <c r="F92" s="22">
        <v>594.34</v>
      </c>
      <c r="G92" s="36">
        <v>10</v>
      </c>
      <c r="H92" s="22">
        <v>534.90599999999995</v>
      </c>
      <c r="I92" s="22">
        <v>59.433999999999997</v>
      </c>
      <c r="J92" t="s">
        <v>88</v>
      </c>
      <c r="K92" t="s">
        <v>123</v>
      </c>
    </row>
    <row r="93" spans="1:11" x14ac:dyDescent="0.3">
      <c r="A93" s="12" t="s">
        <v>214</v>
      </c>
      <c r="B93" s="37">
        <v>45292.529861111099</v>
      </c>
      <c r="C93" s="12" t="s">
        <v>15</v>
      </c>
      <c r="D93" s="12" t="s">
        <v>24</v>
      </c>
      <c r="E93" s="12">
        <v>5</v>
      </c>
      <c r="F93" s="24">
        <v>627.71</v>
      </c>
      <c r="G93" s="38">
        <v>15</v>
      </c>
      <c r="H93" s="24">
        <v>533.55349999999999</v>
      </c>
      <c r="I93" s="24">
        <v>94.156499999999994</v>
      </c>
      <c r="J93" s="12" t="s">
        <v>85</v>
      </c>
      <c r="K93" s="12" t="s">
        <v>92</v>
      </c>
    </row>
    <row r="94" spans="1:11" x14ac:dyDescent="0.3">
      <c r="A94" t="s">
        <v>215</v>
      </c>
      <c r="B94" s="35">
        <v>45313.525694444397</v>
      </c>
      <c r="C94" t="s">
        <v>11</v>
      </c>
      <c r="D94" t="s">
        <v>29</v>
      </c>
      <c r="E94">
        <v>2</v>
      </c>
      <c r="F94" s="22">
        <v>66.17</v>
      </c>
      <c r="G94" s="36">
        <v>10</v>
      </c>
      <c r="H94" s="22">
        <v>59.552999999999997</v>
      </c>
      <c r="I94" s="22">
        <v>6.617</v>
      </c>
      <c r="J94" t="s">
        <v>86</v>
      </c>
      <c r="K94" t="s">
        <v>123</v>
      </c>
    </row>
    <row r="95" spans="1:11" x14ac:dyDescent="0.3">
      <c r="A95" s="12" t="s">
        <v>216</v>
      </c>
      <c r="B95" s="37">
        <v>45318.15</v>
      </c>
      <c r="C95" s="12" t="s">
        <v>11</v>
      </c>
      <c r="D95" s="12" t="s">
        <v>30</v>
      </c>
      <c r="E95" s="12">
        <v>4</v>
      </c>
      <c r="F95" s="24">
        <v>470.94</v>
      </c>
      <c r="G95" s="38">
        <v>10</v>
      </c>
      <c r="H95" s="24">
        <v>423.846</v>
      </c>
      <c r="I95" s="24">
        <v>47.094000000000001</v>
      </c>
      <c r="J95" s="12" t="s">
        <v>88</v>
      </c>
      <c r="K95" s="12" t="s">
        <v>111</v>
      </c>
    </row>
    <row r="96" spans="1:11" x14ac:dyDescent="0.3">
      <c r="A96" t="s">
        <v>217</v>
      </c>
      <c r="B96" s="35">
        <v>45307.0180555556</v>
      </c>
      <c r="C96" t="s">
        <v>11</v>
      </c>
      <c r="D96" t="s">
        <v>28</v>
      </c>
      <c r="E96">
        <v>1</v>
      </c>
      <c r="F96" s="22">
        <v>142.38</v>
      </c>
      <c r="G96" s="36">
        <v>20</v>
      </c>
      <c r="H96" s="22">
        <v>113.904</v>
      </c>
      <c r="I96" s="22">
        <v>28.475999999999999</v>
      </c>
      <c r="J96" t="s">
        <v>89</v>
      </c>
      <c r="K96" t="s">
        <v>100</v>
      </c>
    </row>
    <row r="97" spans="1:11" x14ac:dyDescent="0.3">
      <c r="A97" s="12" t="s">
        <v>218</v>
      </c>
      <c r="B97" s="37">
        <v>45299.524305555497</v>
      </c>
      <c r="C97" s="12" t="s">
        <v>17</v>
      </c>
      <c r="D97" s="12" t="s">
        <v>24</v>
      </c>
      <c r="E97" s="12">
        <v>3</v>
      </c>
      <c r="F97" s="24">
        <v>314.13</v>
      </c>
      <c r="G97" s="38">
        <v>5</v>
      </c>
      <c r="H97" s="24">
        <v>298.42349999999999</v>
      </c>
      <c r="I97" s="24">
        <v>15.7065</v>
      </c>
      <c r="J97" s="12" t="s">
        <v>88</v>
      </c>
      <c r="K97" s="12" t="s">
        <v>93</v>
      </c>
    </row>
    <row r="98" spans="1:11" x14ac:dyDescent="0.3">
      <c r="A98" t="s">
        <v>219</v>
      </c>
      <c r="B98" s="35">
        <v>45295.909027777801</v>
      </c>
      <c r="C98" t="s">
        <v>15</v>
      </c>
      <c r="D98" t="s">
        <v>28</v>
      </c>
      <c r="E98">
        <v>1</v>
      </c>
      <c r="F98" s="22">
        <v>13.08</v>
      </c>
      <c r="G98" s="36">
        <v>20</v>
      </c>
      <c r="H98" s="22">
        <v>10.464</v>
      </c>
      <c r="I98" s="22">
        <v>2.6160000000000001</v>
      </c>
      <c r="J98" t="s">
        <v>87</v>
      </c>
      <c r="K98" t="s">
        <v>94</v>
      </c>
    </row>
    <row r="99" spans="1:11" x14ac:dyDescent="0.3">
      <c r="A99" s="12" t="s">
        <v>220</v>
      </c>
      <c r="B99" s="37">
        <v>45296.834027777797</v>
      </c>
      <c r="C99" s="12" t="s">
        <v>11</v>
      </c>
      <c r="D99" s="12" t="s">
        <v>28</v>
      </c>
      <c r="E99" s="12">
        <v>2</v>
      </c>
      <c r="F99" s="24">
        <v>31.15</v>
      </c>
      <c r="G99" s="38">
        <v>5</v>
      </c>
      <c r="H99" s="24">
        <v>29.592500000000001</v>
      </c>
      <c r="I99" s="24">
        <v>1.5575000000000001</v>
      </c>
      <c r="J99" s="12" t="s">
        <v>85</v>
      </c>
      <c r="K99" s="12" t="s">
        <v>118</v>
      </c>
    </row>
    <row r="100" spans="1:11" x14ac:dyDescent="0.3">
      <c r="A100" t="s">
        <v>221</v>
      </c>
      <c r="B100" s="35">
        <v>45304.838194444397</v>
      </c>
      <c r="C100" t="s">
        <v>17</v>
      </c>
      <c r="D100" t="s">
        <v>30</v>
      </c>
      <c r="E100">
        <v>4</v>
      </c>
      <c r="F100" s="22">
        <v>216.22</v>
      </c>
      <c r="G100" s="36">
        <v>5</v>
      </c>
      <c r="H100" s="22">
        <v>205.40899999999999</v>
      </c>
      <c r="I100" s="22">
        <v>10.811</v>
      </c>
      <c r="J100" t="s">
        <v>89</v>
      </c>
      <c r="K100" t="s">
        <v>101</v>
      </c>
    </row>
    <row r="101" spans="1:11" x14ac:dyDescent="0.3">
      <c r="A101" s="12" t="s">
        <v>222</v>
      </c>
      <c r="B101" s="37">
        <v>45318.180555555598</v>
      </c>
      <c r="C101" s="12" t="s">
        <v>15</v>
      </c>
      <c r="D101" s="12" t="s">
        <v>26</v>
      </c>
      <c r="E101" s="12">
        <v>4</v>
      </c>
      <c r="F101" s="24">
        <v>388.14</v>
      </c>
      <c r="G101" s="38">
        <v>10</v>
      </c>
      <c r="H101" s="24">
        <v>349.32600000000002</v>
      </c>
      <c r="I101" s="24">
        <v>38.814</v>
      </c>
      <c r="J101" s="12" t="s">
        <v>88</v>
      </c>
      <c r="K101" s="12" t="s">
        <v>95</v>
      </c>
    </row>
    <row r="102" spans="1:11" x14ac:dyDescent="0.3">
      <c r="A102" t="s">
        <v>223</v>
      </c>
      <c r="B102" s="35">
        <v>45305.648611111101</v>
      </c>
      <c r="C102" t="s">
        <v>13</v>
      </c>
      <c r="D102" t="s">
        <v>29</v>
      </c>
      <c r="E102">
        <v>5</v>
      </c>
      <c r="F102" s="22">
        <v>96.25</v>
      </c>
      <c r="G102" s="36">
        <v>20</v>
      </c>
      <c r="H102" s="22">
        <v>77</v>
      </c>
      <c r="I102" s="22">
        <v>19.25</v>
      </c>
      <c r="J102" t="s">
        <v>86</v>
      </c>
      <c r="K102" t="s">
        <v>123</v>
      </c>
    </row>
    <row r="103" spans="1:11" x14ac:dyDescent="0.3">
      <c r="A103" s="12" t="s">
        <v>224</v>
      </c>
      <c r="B103" s="37">
        <v>45300.573611111096</v>
      </c>
      <c r="C103" s="12" t="s">
        <v>15</v>
      </c>
      <c r="D103" s="12" t="s">
        <v>29</v>
      </c>
      <c r="E103" s="12">
        <v>1</v>
      </c>
      <c r="F103" s="24">
        <v>182.87</v>
      </c>
      <c r="G103" s="38">
        <v>20</v>
      </c>
      <c r="H103" s="24">
        <v>146.29599999999999</v>
      </c>
      <c r="I103" s="24">
        <v>36.573999999999998</v>
      </c>
      <c r="J103" s="12" t="s">
        <v>89</v>
      </c>
      <c r="K103" s="12" t="s">
        <v>147</v>
      </c>
    </row>
    <row r="104" spans="1:11" x14ac:dyDescent="0.3">
      <c r="A104" t="s">
        <v>225</v>
      </c>
      <c r="B104" s="35">
        <v>45311.962500000001</v>
      </c>
      <c r="C104" t="s">
        <v>15</v>
      </c>
      <c r="D104" t="s">
        <v>26</v>
      </c>
      <c r="E104">
        <v>2</v>
      </c>
      <c r="F104" s="22">
        <v>196.15</v>
      </c>
      <c r="G104" s="36">
        <v>0</v>
      </c>
      <c r="H104" s="22">
        <v>196.15</v>
      </c>
      <c r="I104" s="22">
        <v>0</v>
      </c>
      <c r="J104" t="s">
        <v>85</v>
      </c>
      <c r="K104" t="s">
        <v>143</v>
      </c>
    </row>
    <row r="105" spans="1:11" x14ac:dyDescent="0.3">
      <c r="A105" s="12" t="s">
        <v>226</v>
      </c>
      <c r="B105" s="37">
        <v>45296.940972222197</v>
      </c>
      <c r="C105" s="12" t="s">
        <v>15</v>
      </c>
      <c r="D105" s="12" t="s">
        <v>29</v>
      </c>
      <c r="E105" s="12">
        <v>4</v>
      </c>
      <c r="F105" s="24">
        <v>186.63</v>
      </c>
      <c r="G105" s="38">
        <v>0</v>
      </c>
      <c r="H105" s="24">
        <v>186.63</v>
      </c>
      <c r="I105" s="24">
        <v>0</v>
      </c>
      <c r="J105" s="12" t="s">
        <v>86</v>
      </c>
      <c r="K105" s="12" t="s">
        <v>98</v>
      </c>
    </row>
    <row r="106" spans="1:11" x14ac:dyDescent="0.3">
      <c r="A106" t="s">
        <v>227</v>
      </c>
      <c r="B106" s="35">
        <v>45306.214583333298</v>
      </c>
      <c r="C106" t="s">
        <v>11</v>
      </c>
      <c r="D106" t="s">
        <v>26</v>
      </c>
      <c r="E106">
        <v>5</v>
      </c>
      <c r="F106" s="22">
        <v>334.47</v>
      </c>
      <c r="G106" s="36">
        <v>5</v>
      </c>
      <c r="H106" s="22">
        <v>317.74650000000003</v>
      </c>
      <c r="I106" s="22">
        <v>16.723500000000001</v>
      </c>
      <c r="J106" t="s">
        <v>89</v>
      </c>
      <c r="K106" t="s">
        <v>143</v>
      </c>
    </row>
    <row r="107" spans="1:11" x14ac:dyDescent="0.3">
      <c r="A107" s="12" t="s">
        <v>228</v>
      </c>
      <c r="B107" s="37">
        <v>45309.337500000001</v>
      </c>
      <c r="C107" s="12" t="s">
        <v>13</v>
      </c>
      <c r="D107" s="12" t="s">
        <v>29</v>
      </c>
      <c r="E107" s="12">
        <v>2</v>
      </c>
      <c r="F107" s="24">
        <v>32.619999999999997</v>
      </c>
      <c r="G107" s="38">
        <v>5</v>
      </c>
      <c r="H107" s="24">
        <v>30.989000000000001</v>
      </c>
      <c r="I107" s="24">
        <v>1.631</v>
      </c>
      <c r="J107" s="12" t="s">
        <v>89</v>
      </c>
      <c r="K107" s="12" t="s">
        <v>147</v>
      </c>
    </row>
    <row r="108" spans="1:11" x14ac:dyDescent="0.3">
      <c r="A108" t="s">
        <v>229</v>
      </c>
      <c r="B108" s="35">
        <v>45315.409722222197</v>
      </c>
      <c r="C108" t="s">
        <v>17</v>
      </c>
      <c r="D108" t="s">
        <v>29</v>
      </c>
      <c r="E108">
        <v>4</v>
      </c>
      <c r="F108" s="22">
        <v>357.32</v>
      </c>
      <c r="G108" s="36">
        <v>5</v>
      </c>
      <c r="H108" s="22">
        <v>339.45400000000001</v>
      </c>
      <c r="I108" s="22">
        <v>17.866</v>
      </c>
      <c r="J108" t="s">
        <v>89</v>
      </c>
      <c r="K108" t="s">
        <v>152</v>
      </c>
    </row>
    <row r="109" spans="1:11" x14ac:dyDescent="0.3">
      <c r="A109" s="12" t="s">
        <v>230</v>
      </c>
      <c r="B109" s="37">
        <v>45310.8527777778</v>
      </c>
      <c r="C109" s="12" t="s">
        <v>17</v>
      </c>
      <c r="D109" s="12" t="s">
        <v>30</v>
      </c>
      <c r="E109" s="12">
        <v>2</v>
      </c>
      <c r="F109" s="24">
        <v>364.28</v>
      </c>
      <c r="G109" s="38">
        <v>15</v>
      </c>
      <c r="H109" s="24">
        <v>309.63799999999998</v>
      </c>
      <c r="I109" s="24">
        <v>54.642000000000003</v>
      </c>
      <c r="J109" s="12" t="s">
        <v>85</v>
      </c>
      <c r="K109" s="12" t="s">
        <v>140</v>
      </c>
    </row>
    <row r="110" spans="1:11" x14ac:dyDescent="0.3">
      <c r="A110" t="s">
        <v>231</v>
      </c>
      <c r="B110" s="35">
        <v>45310.186805555597</v>
      </c>
      <c r="C110" t="s">
        <v>9</v>
      </c>
      <c r="D110" t="s">
        <v>29</v>
      </c>
      <c r="E110">
        <v>5</v>
      </c>
      <c r="F110" s="22">
        <v>919.06</v>
      </c>
      <c r="G110" s="36">
        <v>10</v>
      </c>
      <c r="H110" s="22">
        <v>827.154</v>
      </c>
      <c r="I110" s="22">
        <v>91.906000000000006</v>
      </c>
      <c r="J110" t="s">
        <v>89</v>
      </c>
      <c r="K110" t="s">
        <v>147</v>
      </c>
    </row>
    <row r="111" spans="1:11" x14ac:dyDescent="0.3">
      <c r="A111" s="12" t="s">
        <v>232</v>
      </c>
      <c r="B111" s="37">
        <v>45310.964583333298</v>
      </c>
      <c r="C111" s="12" t="s">
        <v>13</v>
      </c>
      <c r="D111" s="12" t="s">
        <v>24</v>
      </c>
      <c r="E111" s="12">
        <v>3</v>
      </c>
      <c r="F111" s="24">
        <v>158.04</v>
      </c>
      <c r="G111" s="38">
        <v>15</v>
      </c>
      <c r="H111" s="24">
        <v>134.334</v>
      </c>
      <c r="I111" s="24">
        <v>23.706</v>
      </c>
      <c r="J111" s="12" t="s">
        <v>87</v>
      </c>
      <c r="K111" s="12" t="s">
        <v>93</v>
      </c>
    </row>
    <row r="112" spans="1:11" x14ac:dyDescent="0.3">
      <c r="A112" t="s">
        <v>233</v>
      </c>
      <c r="B112" s="35">
        <v>45317.922222222202</v>
      </c>
      <c r="C112" t="s">
        <v>11</v>
      </c>
      <c r="D112" t="s">
        <v>24</v>
      </c>
      <c r="E112">
        <v>4</v>
      </c>
      <c r="F112" s="22">
        <v>367.39</v>
      </c>
      <c r="G112" s="36">
        <v>15</v>
      </c>
      <c r="H112" s="22">
        <v>312.28149999999999</v>
      </c>
      <c r="I112" s="22">
        <v>55.108499999999999</v>
      </c>
      <c r="J112" t="s">
        <v>87</v>
      </c>
      <c r="K112" t="s">
        <v>168</v>
      </c>
    </row>
    <row r="113" spans="1:11" x14ac:dyDescent="0.3">
      <c r="A113" s="12" t="s">
        <v>234</v>
      </c>
      <c r="B113" s="37">
        <v>45312.297916666699</v>
      </c>
      <c r="C113" s="12" t="s">
        <v>11</v>
      </c>
      <c r="D113" s="12" t="s">
        <v>30</v>
      </c>
      <c r="E113" s="12">
        <v>1</v>
      </c>
      <c r="F113" s="24">
        <v>189.85</v>
      </c>
      <c r="G113" s="38">
        <v>0</v>
      </c>
      <c r="H113" s="24">
        <v>189.85</v>
      </c>
      <c r="I113" s="24">
        <v>0</v>
      </c>
      <c r="J113" s="12" t="s">
        <v>85</v>
      </c>
      <c r="K113" s="12" t="s">
        <v>111</v>
      </c>
    </row>
    <row r="114" spans="1:11" x14ac:dyDescent="0.3">
      <c r="A114" t="s">
        <v>235</v>
      </c>
      <c r="B114" s="35">
        <v>45293.931250000001</v>
      </c>
      <c r="C114" t="s">
        <v>9</v>
      </c>
      <c r="D114" t="s">
        <v>30</v>
      </c>
      <c r="E114">
        <v>4</v>
      </c>
      <c r="F114" s="22">
        <v>68</v>
      </c>
      <c r="G114" s="36">
        <v>20</v>
      </c>
      <c r="H114" s="22">
        <v>54.4</v>
      </c>
      <c r="I114" s="22">
        <v>13.6</v>
      </c>
      <c r="J114" t="s">
        <v>86</v>
      </c>
      <c r="K114" t="s">
        <v>101</v>
      </c>
    </row>
    <row r="115" spans="1:11" x14ac:dyDescent="0.3">
      <c r="A115" s="12" t="s">
        <v>236</v>
      </c>
      <c r="B115" s="37">
        <v>45311.086805555598</v>
      </c>
      <c r="C115" s="12" t="s">
        <v>17</v>
      </c>
      <c r="D115" s="12" t="s">
        <v>29</v>
      </c>
      <c r="E115" s="12">
        <v>1</v>
      </c>
      <c r="F115" s="24">
        <v>99.55</v>
      </c>
      <c r="G115" s="38">
        <v>10</v>
      </c>
      <c r="H115" s="24">
        <v>89.594999999999999</v>
      </c>
      <c r="I115" s="24">
        <v>9.9550000000000001</v>
      </c>
      <c r="J115" s="12" t="s">
        <v>88</v>
      </c>
      <c r="K115" s="12" t="s">
        <v>123</v>
      </c>
    </row>
    <row r="116" spans="1:11" x14ac:dyDescent="0.3">
      <c r="A116" t="s">
        <v>237</v>
      </c>
      <c r="B116" s="35">
        <v>45301.395138888904</v>
      </c>
      <c r="C116" t="s">
        <v>15</v>
      </c>
      <c r="D116" t="s">
        <v>30</v>
      </c>
      <c r="E116">
        <v>1</v>
      </c>
      <c r="F116" s="22">
        <v>99.48</v>
      </c>
      <c r="G116" s="36">
        <v>15</v>
      </c>
      <c r="H116" s="22">
        <v>84.558000000000007</v>
      </c>
      <c r="I116" s="22">
        <v>14.922000000000001</v>
      </c>
      <c r="J116" t="s">
        <v>85</v>
      </c>
      <c r="K116" t="s">
        <v>111</v>
      </c>
    </row>
    <row r="117" spans="1:11" x14ac:dyDescent="0.3">
      <c r="A117" s="12" t="s">
        <v>238</v>
      </c>
      <c r="B117" s="37">
        <v>45293.535416666702</v>
      </c>
      <c r="C117" s="12" t="s">
        <v>17</v>
      </c>
      <c r="D117" s="12" t="s">
        <v>28</v>
      </c>
      <c r="E117" s="12">
        <v>2</v>
      </c>
      <c r="F117" s="24">
        <v>297.77999999999997</v>
      </c>
      <c r="G117" s="38">
        <v>20</v>
      </c>
      <c r="H117" s="24">
        <v>238.22399999999999</v>
      </c>
      <c r="I117" s="24">
        <v>59.555999999999997</v>
      </c>
      <c r="J117" s="12" t="s">
        <v>86</v>
      </c>
      <c r="K117" s="12" t="s">
        <v>94</v>
      </c>
    </row>
    <row r="118" spans="1:11" x14ac:dyDescent="0.3">
      <c r="A118" t="s">
        <v>239</v>
      </c>
      <c r="B118" s="35">
        <v>45298.929861111101</v>
      </c>
      <c r="C118" t="s">
        <v>13</v>
      </c>
      <c r="D118" t="s">
        <v>26</v>
      </c>
      <c r="E118">
        <v>1</v>
      </c>
      <c r="F118" s="22">
        <v>84.16</v>
      </c>
      <c r="G118" s="36">
        <v>20</v>
      </c>
      <c r="H118" s="22">
        <v>67.328000000000003</v>
      </c>
      <c r="I118" s="22">
        <v>16.832000000000001</v>
      </c>
      <c r="J118" t="s">
        <v>88</v>
      </c>
      <c r="K118" t="s">
        <v>95</v>
      </c>
    </row>
    <row r="119" spans="1:11" x14ac:dyDescent="0.3">
      <c r="A119" s="12" t="s">
        <v>240</v>
      </c>
      <c r="B119" s="37">
        <v>45313.247222222199</v>
      </c>
      <c r="C119" s="12" t="s">
        <v>13</v>
      </c>
      <c r="D119" s="12" t="s">
        <v>26</v>
      </c>
      <c r="E119" s="12">
        <v>4</v>
      </c>
      <c r="F119" s="24">
        <v>546.97</v>
      </c>
      <c r="G119" s="38">
        <v>5</v>
      </c>
      <c r="H119" s="24">
        <v>519.62149999999997</v>
      </c>
      <c r="I119" s="24">
        <v>27.348500000000001</v>
      </c>
      <c r="J119" s="12" t="s">
        <v>87</v>
      </c>
      <c r="K119" s="12" t="s">
        <v>99</v>
      </c>
    </row>
    <row r="120" spans="1:11" x14ac:dyDescent="0.3">
      <c r="A120" t="s">
        <v>241</v>
      </c>
      <c r="B120" s="35">
        <v>45320.113194444399</v>
      </c>
      <c r="C120" t="s">
        <v>15</v>
      </c>
      <c r="D120" t="s">
        <v>24</v>
      </c>
      <c r="E120">
        <v>2</v>
      </c>
      <c r="F120" s="22">
        <v>70.5</v>
      </c>
      <c r="G120" s="36">
        <v>5</v>
      </c>
      <c r="H120" s="22">
        <v>66.974999999999994</v>
      </c>
      <c r="I120" s="22">
        <v>3.5249999999999999</v>
      </c>
      <c r="J120" t="s">
        <v>88</v>
      </c>
      <c r="K120" t="s">
        <v>150</v>
      </c>
    </row>
    <row r="121" spans="1:11" x14ac:dyDescent="0.3">
      <c r="A121" s="12" t="s">
        <v>242</v>
      </c>
      <c r="B121" s="37">
        <v>45317.151388888902</v>
      </c>
      <c r="C121" s="12" t="s">
        <v>11</v>
      </c>
      <c r="D121" s="12" t="s">
        <v>26</v>
      </c>
      <c r="E121" s="12">
        <v>4</v>
      </c>
      <c r="F121" s="24">
        <v>781.69</v>
      </c>
      <c r="G121" s="38">
        <v>10</v>
      </c>
      <c r="H121" s="24">
        <v>703.52099999999996</v>
      </c>
      <c r="I121" s="24">
        <v>78.168999999999997</v>
      </c>
      <c r="J121" s="12" t="s">
        <v>89</v>
      </c>
      <c r="K121" s="12" t="s">
        <v>95</v>
      </c>
    </row>
    <row r="122" spans="1:11" x14ac:dyDescent="0.3">
      <c r="A122" t="s">
        <v>243</v>
      </c>
      <c r="B122" s="35">
        <v>45308.343055555597</v>
      </c>
      <c r="C122" t="s">
        <v>13</v>
      </c>
      <c r="D122" t="s">
        <v>24</v>
      </c>
      <c r="E122">
        <v>4</v>
      </c>
      <c r="F122" s="22">
        <v>717.07</v>
      </c>
      <c r="G122" s="36">
        <v>10</v>
      </c>
      <c r="H122" s="22">
        <v>645.36300000000006</v>
      </c>
      <c r="I122" s="22">
        <v>71.706999999999994</v>
      </c>
      <c r="J122" t="s">
        <v>87</v>
      </c>
      <c r="K122" t="s">
        <v>168</v>
      </c>
    </row>
    <row r="123" spans="1:11" x14ac:dyDescent="0.3">
      <c r="A123" s="12" t="s">
        <v>244</v>
      </c>
      <c r="B123" s="37">
        <v>45312.556250000001</v>
      </c>
      <c r="C123" s="12" t="s">
        <v>17</v>
      </c>
      <c r="D123" s="12" t="s">
        <v>28</v>
      </c>
      <c r="E123" s="12">
        <v>3</v>
      </c>
      <c r="F123" s="24">
        <v>261.57</v>
      </c>
      <c r="G123" s="38">
        <v>5</v>
      </c>
      <c r="H123" s="24">
        <v>248.4915</v>
      </c>
      <c r="I123" s="24">
        <v>13.0785</v>
      </c>
      <c r="J123" s="12" t="s">
        <v>89</v>
      </c>
      <c r="K123" s="12" t="s">
        <v>118</v>
      </c>
    </row>
    <row r="124" spans="1:11" x14ac:dyDescent="0.3">
      <c r="A124" t="s">
        <v>245</v>
      </c>
      <c r="B124" s="35">
        <v>45304.241666666698</v>
      </c>
      <c r="C124" t="s">
        <v>11</v>
      </c>
      <c r="D124" t="s">
        <v>24</v>
      </c>
      <c r="E124">
        <v>1</v>
      </c>
      <c r="F124" s="22">
        <v>59.55</v>
      </c>
      <c r="G124" s="36">
        <v>15</v>
      </c>
      <c r="H124" s="22">
        <v>50.6175</v>
      </c>
      <c r="I124" s="22">
        <v>8.9324999999999992</v>
      </c>
      <c r="J124" t="s">
        <v>86</v>
      </c>
      <c r="K124" t="s">
        <v>109</v>
      </c>
    </row>
    <row r="125" spans="1:11" x14ac:dyDescent="0.3">
      <c r="A125" s="12" t="s">
        <v>246</v>
      </c>
      <c r="B125" s="37">
        <v>45309.118055555497</v>
      </c>
      <c r="C125" s="12" t="s">
        <v>11</v>
      </c>
      <c r="D125" s="12" t="s">
        <v>29</v>
      </c>
      <c r="E125" s="12">
        <v>5</v>
      </c>
      <c r="F125" s="24">
        <v>904.6</v>
      </c>
      <c r="G125" s="38">
        <v>10</v>
      </c>
      <c r="H125" s="24">
        <v>814.14</v>
      </c>
      <c r="I125" s="24">
        <v>90.46</v>
      </c>
      <c r="J125" s="12" t="s">
        <v>88</v>
      </c>
      <c r="K125" s="12" t="s">
        <v>98</v>
      </c>
    </row>
    <row r="126" spans="1:11" x14ac:dyDescent="0.3">
      <c r="A126" t="s">
        <v>247</v>
      </c>
      <c r="B126" s="35">
        <v>45307.954861111102</v>
      </c>
      <c r="C126" t="s">
        <v>9</v>
      </c>
      <c r="D126" t="s">
        <v>26</v>
      </c>
      <c r="E126">
        <v>4</v>
      </c>
      <c r="F126" s="22">
        <v>780.56</v>
      </c>
      <c r="G126" s="36">
        <v>10</v>
      </c>
      <c r="H126" s="22">
        <v>702.50400000000002</v>
      </c>
      <c r="I126" s="22">
        <v>78.055999999999997</v>
      </c>
      <c r="J126" t="s">
        <v>89</v>
      </c>
      <c r="K126" t="s">
        <v>96</v>
      </c>
    </row>
    <row r="127" spans="1:11" x14ac:dyDescent="0.3">
      <c r="A127" s="12" t="s">
        <v>248</v>
      </c>
      <c r="B127" s="37">
        <v>45306.005555555603</v>
      </c>
      <c r="C127" s="12" t="s">
        <v>15</v>
      </c>
      <c r="D127" s="12" t="s">
        <v>30</v>
      </c>
      <c r="E127" s="12">
        <v>3</v>
      </c>
      <c r="F127" s="24">
        <v>291.76</v>
      </c>
      <c r="G127" s="38">
        <v>15</v>
      </c>
      <c r="H127" s="24">
        <v>247.99600000000001</v>
      </c>
      <c r="I127" s="24">
        <v>43.764000000000003</v>
      </c>
      <c r="J127" s="12" t="s">
        <v>88</v>
      </c>
      <c r="K127" s="12" t="s">
        <v>116</v>
      </c>
    </row>
    <row r="128" spans="1:11" x14ac:dyDescent="0.3">
      <c r="A128" t="s">
        <v>249</v>
      </c>
      <c r="B128" s="35">
        <v>45321.995833333298</v>
      </c>
      <c r="C128" t="s">
        <v>17</v>
      </c>
      <c r="D128" t="s">
        <v>28</v>
      </c>
      <c r="E128">
        <v>4</v>
      </c>
      <c r="F128" s="22">
        <v>679.7</v>
      </c>
      <c r="G128" s="36">
        <v>10</v>
      </c>
      <c r="H128" s="22">
        <v>611.73</v>
      </c>
      <c r="I128" s="22">
        <v>67.97</v>
      </c>
      <c r="J128" t="s">
        <v>88</v>
      </c>
      <c r="K128" t="s">
        <v>100</v>
      </c>
    </row>
    <row r="129" spans="1:11" x14ac:dyDescent="0.3">
      <c r="A129" s="12" t="s">
        <v>250</v>
      </c>
      <c r="B129" s="37">
        <v>45320.400694444397</v>
      </c>
      <c r="C129" s="12" t="s">
        <v>15</v>
      </c>
      <c r="D129" s="12" t="s">
        <v>24</v>
      </c>
      <c r="E129" s="12">
        <v>5</v>
      </c>
      <c r="F129" s="24">
        <v>838.25</v>
      </c>
      <c r="G129" s="38">
        <v>0</v>
      </c>
      <c r="H129" s="24">
        <v>838.25</v>
      </c>
      <c r="I129" s="24">
        <v>0</v>
      </c>
      <c r="J129" s="12" t="s">
        <v>86</v>
      </c>
      <c r="K129" s="12" t="s">
        <v>92</v>
      </c>
    </row>
    <row r="130" spans="1:11" x14ac:dyDescent="0.3">
      <c r="A130" t="s">
        <v>251</v>
      </c>
      <c r="B130" s="35">
        <v>45312</v>
      </c>
      <c r="C130" t="s">
        <v>15</v>
      </c>
      <c r="D130" t="s">
        <v>30</v>
      </c>
      <c r="E130">
        <v>4</v>
      </c>
      <c r="F130" s="22">
        <v>518.95000000000005</v>
      </c>
      <c r="G130" s="36">
        <v>15</v>
      </c>
      <c r="H130" s="22">
        <v>441.10750000000002</v>
      </c>
      <c r="I130" s="22">
        <v>77.842500000000001</v>
      </c>
      <c r="J130" t="s">
        <v>85</v>
      </c>
      <c r="K130" t="s">
        <v>111</v>
      </c>
    </row>
    <row r="131" spans="1:11" x14ac:dyDescent="0.3">
      <c r="A131" s="12" t="s">
        <v>252</v>
      </c>
      <c r="B131" s="37">
        <v>45318.184722222199</v>
      </c>
      <c r="C131" s="12" t="s">
        <v>17</v>
      </c>
      <c r="D131" s="12" t="s">
        <v>28</v>
      </c>
      <c r="E131" s="12">
        <v>2</v>
      </c>
      <c r="F131" s="24">
        <v>115.58</v>
      </c>
      <c r="G131" s="38">
        <v>15</v>
      </c>
      <c r="H131" s="24">
        <v>98.242999999999995</v>
      </c>
      <c r="I131" s="24">
        <v>17.337</v>
      </c>
      <c r="J131" s="12" t="s">
        <v>89</v>
      </c>
      <c r="K131" s="12" t="s">
        <v>177</v>
      </c>
    </row>
    <row r="132" spans="1:11" x14ac:dyDescent="0.3">
      <c r="A132" t="s">
        <v>253</v>
      </c>
      <c r="B132" s="35">
        <v>45322.095833333296</v>
      </c>
      <c r="C132" t="s">
        <v>15</v>
      </c>
      <c r="D132" t="s">
        <v>26</v>
      </c>
      <c r="E132">
        <v>5</v>
      </c>
      <c r="F132" s="22">
        <v>569.64</v>
      </c>
      <c r="G132" s="36">
        <v>10</v>
      </c>
      <c r="H132" s="22">
        <v>512.67600000000004</v>
      </c>
      <c r="I132" s="22">
        <v>56.963999999999999</v>
      </c>
      <c r="J132" t="s">
        <v>87</v>
      </c>
      <c r="K132" t="s">
        <v>96</v>
      </c>
    </row>
    <row r="133" spans="1:11" x14ac:dyDescent="0.3">
      <c r="A133" s="12" t="s">
        <v>254</v>
      </c>
      <c r="B133" s="37">
        <v>45296.108333333301</v>
      </c>
      <c r="C133" s="12" t="s">
        <v>17</v>
      </c>
      <c r="D133" s="12" t="s">
        <v>29</v>
      </c>
      <c r="E133" s="12">
        <v>1</v>
      </c>
      <c r="F133" s="24">
        <v>118.19</v>
      </c>
      <c r="G133" s="38">
        <v>15</v>
      </c>
      <c r="H133" s="24">
        <v>100.4615</v>
      </c>
      <c r="I133" s="24">
        <v>17.7285</v>
      </c>
      <c r="J133" s="12" t="s">
        <v>88</v>
      </c>
      <c r="K133" s="12" t="s">
        <v>98</v>
      </c>
    </row>
    <row r="134" spans="1:11" x14ac:dyDescent="0.3">
      <c r="A134" t="s">
        <v>255</v>
      </c>
      <c r="B134" s="35">
        <v>45294.362500000003</v>
      </c>
      <c r="C134" t="s">
        <v>11</v>
      </c>
      <c r="D134" t="s">
        <v>30</v>
      </c>
      <c r="E134">
        <v>2</v>
      </c>
      <c r="F134" s="22">
        <v>70.64</v>
      </c>
      <c r="G134" s="36">
        <v>20</v>
      </c>
      <c r="H134" s="22">
        <v>56.512</v>
      </c>
      <c r="I134" s="22">
        <v>14.128</v>
      </c>
      <c r="J134" t="s">
        <v>88</v>
      </c>
      <c r="K134" t="s">
        <v>97</v>
      </c>
    </row>
    <row r="135" spans="1:11" x14ac:dyDescent="0.3">
      <c r="A135" s="12" t="s">
        <v>256</v>
      </c>
      <c r="B135" s="37">
        <v>45300.041666666701</v>
      </c>
      <c r="C135" s="12" t="s">
        <v>13</v>
      </c>
      <c r="D135" s="12" t="s">
        <v>28</v>
      </c>
      <c r="E135" s="12">
        <v>1</v>
      </c>
      <c r="F135" s="24">
        <v>109.53</v>
      </c>
      <c r="G135" s="38">
        <v>15</v>
      </c>
      <c r="H135" s="24">
        <v>93.100499999999997</v>
      </c>
      <c r="I135" s="24">
        <v>16.429500000000001</v>
      </c>
      <c r="J135" s="12" t="s">
        <v>88</v>
      </c>
      <c r="K135" s="12" t="s">
        <v>133</v>
      </c>
    </row>
    <row r="136" spans="1:11" x14ac:dyDescent="0.3">
      <c r="A136" t="s">
        <v>257</v>
      </c>
      <c r="B136" s="35">
        <v>45319.527777777803</v>
      </c>
      <c r="C136" t="s">
        <v>15</v>
      </c>
      <c r="D136" t="s">
        <v>29</v>
      </c>
      <c r="E136">
        <v>2</v>
      </c>
      <c r="F136" s="22">
        <v>151.28</v>
      </c>
      <c r="G136" s="36">
        <v>5</v>
      </c>
      <c r="H136" s="22">
        <v>143.71600000000001</v>
      </c>
      <c r="I136" s="22">
        <v>7.5640000000000001</v>
      </c>
      <c r="J136" t="s">
        <v>88</v>
      </c>
      <c r="K136" t="s">
        <v>152</v>
      </c>
    </row>
    <row r="137" spans="1:11" x14ac:dyDescent="0.3">
      <c r="A137" s="12" t="s">
        <v>258</v>
      </c>
      <c r="B137" s="37">
        <v>45321.272916666698</v>
      </c>
      <c r="C137" s="12" t="s">
        <v>13</v>
      </c>
      <c r="D137" s="12" t="s">
        <v>26</v>
      </c>
      <c r="E137" s="12">
        <v>4</v>
      </c>
      <c r="F137" s="24">
        <v>355.99</v>
      </c>
      <c r="G137" s="38">
        <v>15</v>
      </c>
      <c r="H137" s="24">
        <v>302.5915</v>
      </c>
      <c r="I137" s="24">
        <v>53.398499999999999</v>
      </c>
      <c r="J137" s="12" t="s">
        <v>87</v>
      </c>
      <c r="K137" s="12" t="s">
        <v>120</v>
      </c>
    </row>
    <row r="138" spans="1:11" x14ac:dyDescent="0.3">
      <c r="A138" t="s">
        <v>259</v>
      </c>
      <c r="B138" s="35">
        <v>45321.152777777803</v>
      </c>
      <c r="C138" t="s">
        <v>9</v>
      </c>
      <c r="D138" t="s">
        <v>24</v>
      </c>
      <c r="E138">
        <v>5</v>
      </c>
      <c r="F138" s="22">
        <v>494.46</v>
      </c>
      <c r="G138" s="36">
        <v>0</v>
      </c>
      <c r="H138" s="22">
        <v>494.46</v>
      </c>
      <c r="I138" s="22">
        <v>0</v>
      </c>
      <c r="J138" t="s">
        <v>85</v>
      </c>
      <c r="K138" t="s">
        <v>109</v>
      </c>
    </row>
    <row r="139" spans="1:11" x14ac:dyDescent="0.3">
      <c r="A139" s="12" t="s">
        <v>260</v>
      </c>
      <c r="B139" s="37">
        <v>45313.039583333302</v>
      </c>
      <c r="C139" s="12" t="s">
        <v>11</v>
      </c>
      <c r="D139" s="12" t="s">
        <v>26</v>
      </c>
      <c r="E139" s="12">
        <v>1</v>
      </c>
      <c r="F139" s="24">
        <v>126.66</v>
      </c>
      <c r="G139" s="38">
        <v>0</v>
      </c>
      <c r="H139" s="24">
        <v>126.66</v>
      </c>
      <c r="I139" s="24">
        <v>0</v>
      </c>
      <c r="J139" s="12" t="s">
        <v>87</v>
      </c>
      <c r="K139" s="12" t="s">
        <v>143</v>
      </c>
    </row>
    <row r="140" spans="1:11" x14ac:dyDescent="0.3">
      <c r="A140" t="s">
        <v>261</v>
      </c>
      <c r="B140" s="35">
        <v>45308.451388888898</v>
      </c>
      <c r="C140" t="s">
        <v>15</v>
      </c>
      <c r="D140" t="s">
        <v>26</v>
      </c>
      <c r="E140">
        <v>1</v>
      </c>
      <c r="F140" s="22">
        <v>45.28</v>
      </c>
      <c r="G140" s="36">
        <v>10</v>
      </c>
      <c r="H140" s="22">
        <v>40.752000000000002</v>
      </c>
      <c r="I140" s="22">
        <v>4.5279999999999996</v>
      </c>
      <c r="J140" t="s">
        <v>89</v>
      </c>
      <c r="K140" t="s">
        <v>95</v>
      </c>
    </row>
    <row r="141" spans="1:11" x14ac:dyDescent="0.3">
      <c r="A141" s="12" t="s">
        <v>262</v>
      </c>
      <c r="B141" s="37">
        <v>45311.923611111102</v>
      </c>
      <c r="C141" s="12" t="s">
        <v>17</v>
      </c>
      <c r="D141" s="12" t="s">
        <v>24</v>
      </c>
      <c r="E141" s="12">
        <v>3</v>
      </c>
      <c r="F141" s="24">
        <v>341.25</v>
      </c>
      <c r="G141" s="38">
        <v>10</v>
      </c>
      <c r="H141" s="24">
        <v>307.125</v>
      </c>
      <c r="I141" s="24">
        <v>34.125</v>
      </c>
      <c r="J141" s="12" t="s">
        <v>86</v>
      </c>
      <c r="K141" s="12" t="s">
        <v>150</v>
      </c>
    </row>
    <row r="142" spans="1:11" x14ac:dyDescent="0.3">
      <c r="A142" t="s">
        <v>263</v>
      </c>
      <c r="B142" s="35">
        <v>45314.072222222203</v>
      </c>
      <c r="C142" t="s">
        <v>9</v>
      </c>
      <c r="D142" t="s">
        <v>28</v>
      </c>
      <c r="E142">
        <v>4</v>
      </c>
      <c r="F142" s="22">
        <v>240.01</v>
      </c>
      <c r="G142" s="36">
        <v>20</v>
      </c>
      <c r="H142" s="22">
        <v>192.00800000000001</v>
      </c>
      <c r="I142" s="22">
        <v>48.002000000000002</v>
      </c>
      <c r="J142" t="s">
        <v>85</v>
      </c>
      <c r="K142" t="s">
        <v>118</v>
      </c>
    </row>
    <row r="143" spans="1:11" x14ac:dyDescent="0.3">
      <c r="A143" s="12" t="s">
        <v>264</v>
      </c>
      <c r="B143" s="37">
        <v>45320.5756944444</v>
      </c>
      <c r="C143" s="12" t="s">
        <v>17</v>
      </c>
      <c r="D143" s="12" t="s">
        <v>24</v>
      </c>
      <c r="E143" s="12">
        <v>2</v>
      </c>
      <c r="F143" s="24">
        <v>210.74</v>
      </c>
      <c r="G143" s="38">
        <v>20</v>
      </c>
      <c r="H143" s="24">
        <v>168.59200000000001</v>
      </c>
      <c r="I143" s="24">
        <v>42.148000000000003</v>
      </c>
      <c r="J143" s="12" t="s">
        <v>88</v>
      </c>
      <c r="K143" s="12" t="s">
        <v>93</v>
      </c>
    </row>
    <row r="144" spans="1:11" x14ac:dyDescent="0.3">
      <c r="A144" t="s">
        <v>265</v>
      </c>
      <c r="B144" s="35">
        <v>45310.194444444503</v>
      </c>
      <c r="C144" t="s">
        <v>11</v>
      </c>
      <c r="D144" t="s">
        <v>28</v>
      </c>
      <c r="E144">
        <v>2</v>
      </c>
      <c r="F144" s="22">
        <v>86.7</v>
      </c>
      <c r="G144" s="36">
        <v>15</v>
      </c>
      <c r="H144" s="22">
        <v>73.694999999999993</v>
      </c>
      <c r="I144" s="22">
        <v>13.005000000000001</v>
      </c>
      <c r="J144" t="s">
        <v>87</v>
      </c>
      <c r="K144" t="s">
        <v>100</v>
      </c>
    </row>
    <row r="145" spans="1:11" x14ac:dyDescent="0.3">
      <c r="A145" s="12" t="s">
        <v>266</v>
      </c>
      <c r="B145" s="37">
        <v>45322.100694444503</v>
      </c>
      <c r="C145" s="12" t="s">
        <v>9</v>
      </c>
      <c r="D145" s="12" t="s">
        <v>30</v>
      </c>
      <c r="E145" s="12">
        <v>3</v>
      </c>
      <c r="F145" s="24">
        <v>216.22</v>
      </c>
      <c r="G145" s="38">
        <v>20</v>
      </c>
      <c r="H145" s="24">
        <v>172.976</v>
      </c>
      <c r="I145" s="24">
        <v>43.244</v>
      </c>
      <c r="J145" s="12" t="s">
        <v>89</v>
      </c>
      <c r="K145" s="12" t="s">
        <v>97</v>
      </c>
    </row>
    <row r="146" spans="1:11" x14ac:dyDescent="0.3">
      <c r="A146" t="s">
        <v>267</v>
      </c>
      <c r="B146" s="35">
        <v>45297.257638888899</v>
      </c>
      <c r="C146" t="s">
        <v>9</v>
      </c>
      <c r="D146" t="s">
        <v>29</v>
      </c>
      <c r="E146">
        <v>4</v>
      </c>
      <c r="F146" s="22">
        <v>258.87</v>
      </c>
      <c r="G146" s="36">
        <v>10</v>
      </c>
      <c r="H146" s="22">
        <v>232.983</v>
      </c>
      <c r="I146" s="22">
        <v>25.887</v>
      </c>
      <c r="J146" t="s">
        <v>85</v>
      </c>
      <c r="K146" t="s">
        <v>147</v>
      </c>
    </row>
    <row r="147" spans="1:11" x14ac:dyDescent="0.3">
      <c r="A147" s="12" t="s">
        <v>268</v>
      </c>
      <c r="B147" s="37">
        <v>45315.559027777803</v>
      </c>
      <c r="C147" s="12" t="s">
        <v>17</v>
      </c>
      <c r="D147" s="12" t="s">
        <v>24</v>
      </c>
      <c r="E147" s="12">
        <v>5</v>
      </c>
      <c r="F147" s="24">
        <v>256.73</v>
      </c>
      <c r="G147" s="38">
        <v>20</v>
      </c>
      <c r="H147" s="24">
        <v>205.38399999999999</v>
      </c>
      <c r="I147" s="24">
        <v>51.345999999999997</v>
      </c>
      <c r="J147" s="12" t="s">
        <v>87</v>
      </c>
      <c r="K147" s="12" t="s">
        <v>168</v>
      </c>
    </row>
    <row r="148" spans="1:11" x14ac:dyDescent="0.3">
      <c r="A148" t="s">
        <v>269</v>
      </c>
      <c r="B148" s="35">
        <v>45319.938888888901</v>
      </c>
      <c r="C148" t="s">
        <v>13</v>
      </c>
      <c r="D148" t="s">
        <v>30</v>
      </c>
      <c r="E148">
        <v>1</v>
      </c>
      <c r="F148" s="22">
        <v>192.09</v>
      </c>
      <c r="G148" s="36">
        <v>0</v>
      </c>
      <c r="H148" s="22">
        <v>192.09</v>
      </c>
      <c r="I148" s="22">
        <v>0</v>
      </c>
      <c r="J148" t="s">
        <v>88</v>
      </c>
      <c r="K148" t="s">
        <v>97</v>
      </c>
    </row>
    <row r="149" spans="1:11" x14ac:dyDescent="0.3">
      <c r="A149" s="12" t="s">
        <v>270</v>
      </c>
      <c r="B149" s="37">
        <v>45307.2097222222</v>
      </c>
      <c r="C149" s="12" t="s">
        <v>17</v>
      </c>
      <c r="D149" s="12" t="s">
        <v>30</v>
      </c>
      <c r="E149" s="12">
        <v>5</v>
      </c>
      <c r="F149" s="24">
        <v>77.56</v>
      </c>
      <c r="G149" s="38">
        <v>15</v>
      </c>
      <c r="H149" s="24">
        <v>65.926000000000002</v>
      </c>
      <c r="I149" s="24">
        <v>11.634</v>
      </c>
      <c r="J149" s="12" t="s">
        <v>86</v>
      </c>
      <c r="K149" s="12" t="s">
        <v>101</v>
      </c>
    </row>
    <row r="150" spans="1:11" x14ac:dyDescent="0.3">
      <c r="A150" t="s">
        <v>271</v>
      </c>
      <c r="B150" s="35">
        <v>45315.162499999999</v>
      </c>
      <c r="C150" t="s">
        <v>11</v>
      </c>
      <c r="D150" t="s">
        <v>24</v>
      </c>
      <c r="E150">
        <v>3</v>
      </c>
      <c r="F150" s="22">
        <v>486.91</v>
      </c>
      <c r="G150" s="36">
        <v>15</v>
      </c>
      <c r="H150" s="22">
        <v>413.87349999999998</v>
      </c>
      <c r="I150" s="22">
        <v>73.036500000000004</v>
      </c>
      <c r="J150" t="s">
        <v>89</v>
      </c>
      <c r="K150" t="s">
        <v>168</v>
      </c>
    </row>
    <row r="151" spans="1:11" x14ac:dyDescent="0.3">
      <c r="A151" s="12" t="s">
        <v>272</v>
      </c>
      <c r="B151" s="37">
        <v>45293.922222222202</v>
      </c>
      <c r="C151" s="12" t="s">
        <v>13</v>
      </c>
      <c r="D151" s="12" t="s">
        <v>29</v>
      </c>
      <c r="E151" s="12">
        <v>4</v>
      </c>
      <c r="F151" s="24">
        <v>291.51</v>
      </c>
      <c r="G151" s="38">
        <v>10</v>
      </c>
      <c r="H151" s="24">
        <v>262.35899999999998</v>
      </c>
      <c r="I151" s="24">
        <v>29.151</v>
      </c>
      <c r="J151" s="12" t="s">
        <v>89</v>
      </c>
      <c r="K151" s="12" t="s">
        <v>98</v>
      </c>
    </row>
    <row r="152" spans="1:11" x14ac:dyDescent="0.3">
      <c r="A152" t="s">
        <v>273</v>
      </c>
      <c r="B152" s="35">
        <v>45317.051388888904</v>
      </c>
      <c r="C152" t="s">
        <v>11</v>
      </c>
      <c r="D152" t="s">
        <v>29</v>
      </c>
      <c r="E152">
        <v>2</v>
      </c>
      <c r="F152" s="22">
        <v>311</v>
      </c>
      <c r="G152" s="36">
        <v>10</v>
      </c>
      <c r="H152" s="22">
        <v>279.89999999999998</v>
      </c>
      <c r="I152" s="22">
        <v>31.1</v>
      </c>
      <c r="J152" t="s">
        <v>88</v>
      </c>
      <c r="K152" t="s">
        <v>98</v>
      </c>
    </row>
    <row r="153" spans="1:11" x14ac:dyDescent="0.3">
      <c r="A153" s="12" t="s">
        <v>274</v>
      </c>
      <c r="B153" s="37">
        <v>45322.843055555597</v>
      </c>
      <c r="C153" s="12" t="s">
        <v>17</v>
      </c>
      <c r="D153" s="12" t="s">
        <v>26</v>
      </c>
      <c r="E153" s="12">
        <v>3</v>
      </c>
      <c r="F153" s="24">
        <v>183.74</v>
      </c>
      <c r="G153" s="38">
        <v>15</v>
      </c>
      <c r="H153" s="24">
        <v>156.179</v>
      </c>
      <c r="I153" s="24">
        <v>27.561</v>
      </c>
      <c r="J153" s="12" t="s">
        <v>87</v>
      </c>
      <c r="K153" s="12" t="s">
        <v>143</v>
      </c>
    </row>
    <row r="154" spans="1:11" x14ac:dyDescent="0.3">
      <c r="A154" t="s">
        <v>275</v>
      </c>
      <c r="B154" s="35">
        <v>45321.334027777797</v>
      </c>
      <c r="C154" t="s">
        <v>13</v>
      </c>
      <c r="D154" t="s">
        <v>28</v>
      </c>
      <c r="E154">
        <v>4</v>
      </c>
      <c r="F154" s="22">
        <v>145.65</v>
      </c>
      <c r="G154" s="36">
        <v>10</v>
      </c>
      <c r="H154" s="22">
        <v>131.08500000000001</v>
      </c>
      <c r="I154" s="22">
        <v>14.565</v>
      </c>
      <c r="J154" t="s">
        <v>88</v>
      </c>
      <c r="K154" t="s">
        <v>177</v>
      </c>
    </row>
    <row r="155" spans="1:11" x14ac:dyDescent="0.3">
      <c r="A155" s="12" t="s">
        <v>276</v>
      </c>
      <c r="B155" s="37">
        <v>45311.693055555603</v>
      </c>
      <c r="C155" s="12" t="s">
        <v>17</v>
      </c>
      <c r="D155" s="12" t="s">
        <v>26</v>
      </c>
      <c r="E155" s="12">
        <v>1</v>
      </c>
      <c r="F155" s="24">
        <v>171.02</v>
      </c>
      <c r="G155" s="38">
        <v>10</v>
      </c>
      <c r="H155" s="24">
        <v>153.91800000000001</v>
      </c>
      <c r="I155" s="24">
        <v>17.102</v>
      </c>
      <c r="J155" s="12" t="s">
        <v>86</v>
      </c>
      <c r="K155" s="12" t="s">
        <v>120</v>
      </c>
    </row>
    <row r="156" spans="1:11" x14ac:dyDescent="0.3">
      <c r="A156" t="s">
        <v>277</v>
      </c>
      <c r="B156" s="35">
        <v>45316.470138888901</v>
      </c>
      <c r="C156" t="s">
        <v>9</v>
      </c>
      <c r="D156" t="s">
        <v>24</v>
      </c>
      <c r="E156">
        <v>3</v>
      </c>
      <c r="F156" s="22">
        <v>176.4</v>
      </c>
      <c r="G156" s="36">
        <v>10</v>
      </c>
      <c r="H156" s="22">
        <v>158.76</v>
      </c>
      <c r="I156" s="22">
        <v>17.64</v>
      </c>
      <c r="J156" t="s">
        <v>85</v>
      </c>
      <c r="K156" t="s">
        <v>168</v>
      </c>
    </row>
    <row r="157" spans="1:11" x14ac:dyDescent="0.3">
      <c r="A157" s="12" t="s">
        <v>278</v>
      </c>
      <c r="B157" s="37">
        <v>45311.211805555598</v>
      </c>
      <c r="C157" s="12" t="s">
        <v>17</v>
      </c>
      <c r="D157" s="12" t="s">
        <v>26</v>
      </c>
      <c r="E157" s="12">
        <v>2</v>
      </c>
      <c r="F157" s="24">
        <v>335.45</v>
      </c>
      <c r="G157" s="38">
        <v>20</v>
      </c>
      <c r="H157" s="24">
        <v>268.36</v>
      </c>
      <c r="I157" s="24">
        <v>67.09</v>
      </c>
      <c r="J157" s="12" t="s">
        <v>86</v>
      </c>
      <c r="K157" s="12" t="s">
        <v>99</v>
      </c>
    </row>
    <row r="158" spans="1:11" x14ac:dyDescent="0.3">
      <c r="A158" t="s">
        <v>279</v>
      </c>
      <c r="B158" s="35">
        <v>45300.785416666702</v>
      </c>
      <c r="C158" t="s">
        <v>13</v>
      </c>
      <c r="D158" t="s">
        <v>29</v>
      </c>
      <c r="E158">
        <v>3</v>
      </c>
      <c r="F158" s="22">
        <v>486.17</v>
      </c>
      <c r="G158" s="36">
        <v>5</v>
      </c>
      <c r="H158" s="22">
        <v>461.86149999999998</v>
      </c>
      <c r="I158" s="22">
        <v>24.308499999999999</v>
      </c>
      <c r="J158" t="s">
        <v>87</v>
      </c>
      <c r="K158" t="s">
        <v>147</v>
      </c>
    </row>
    <row r="159" spans="1:11" x14ac:dyDescent="0.3">
      <c r="A159" s="12" t="s">
        <v>280</v>
      </c>
      <c r="B159" s="37">
        <v>45294.324999999997</v>
      </c>
      <c r="C159" s="12" t="s">
        <v>11</v>
      </c>
      <c r="D159" s="12" t="s">
        <v>28</v>
      </c>
      <c r="E159" s="12">
        <v>4</v>
      </c>
      <c r="F159" s="24">
        <v>73.540000000000006</v>
      </c>
      <c r="G159" s="38">
        <v>5</v>
      </c>
      <c r="H159" s="24">
        <v>69.863</v>
      </c>
      <c r="I159" s="24">
        <v>3.677</v>
      </c>
      <c r="J159" s="12" t="s">
        <v>85</v>
      </c>
      <c r="K159" s="12" t="s">
        <v>133</v>
      </c>
    </row>
    <row r="160" spans="1:11" x14ac:dyDescent="0.3">
      <c r="A160" t="s">
        <v>281</v>
      </c>
      <c r="B160" s="35">
        <v>45292.956250000003</v>
      </c>
      <c r="C160" t="s">
        <v>15</v>
      </c>
      <c r="D160" t="s">
        <v>28</v>
      </c>
      <c r="E160">
        <v>2</v>
      </c>
      <c r="F160" s="22">
        <v>273.48</v>
      </c>
      <c r="G160" s="36">
        <v>15</v>
      </c>
      <c r="H160" s="22">
        <v>232.458</v>
      </c>
      <c r="I160" s="22">
        <v>41.021999999999998</v>
      </c>
      <c r="J160" t="s">
        <v>88</v>
      </c>
      <c r="K160" t="s">
        <v>100</v>
      </c>
    </row>
    <row r="161" spans="1:11" x14ac:dyDescent="0.3">
      <c r="A161" s="12" t="s">
        <v>282</v>
      </c>
      <c r="B161" s="37">
        <v>45304.425694444399</v>
      </c>
      <c r="C161" s="12" t="s">
        <v>9</v>
      </c>
      <c r="D161" s="12" t="s">
        <v>24</v>
      </c>
      <c r="E161" s="12">
        <v>1</v>
      </c>
      <c r="F161" s="24">
        <v>138.36000000000001</v>
      </c>
      <c r="G161" s="38">
        <v>15</v>
      </c>
      <c r="H161" s="24">
        <v>117.60599999999999</v>
      </c>
      <c r="I161" s="24">
        <v>20.754000000000001</v>
      </c>
      <c r="J161" s="12" t="s">
        <v>89</v>
      </c>
      <c r="K161" s="12" t="s">
        <v>92</v>
      </c>
    </row>
    <row r="162" spans="1:11" x14ac:dyDescent="0.3">
      <c r="A162" t="s">
        <v>283</v>
      </c>
      <c r="B162" s="35">
        <v>45311.377777777801</v>
      </c>
      <c r="C162" t="s">
        <v>9</v>
      </c>
      <c r="D162" t="s">
        <v>29</v>
      </c>
      <c r="E162">
        <v>3</v>
      </c>
      <c r="F162" s="22">
        <v>317.17</v>
      </c>
      <c r="G162" s="36">
        <v>20</v>
      </c>
      <c r="H162" s="22">
        <v>253.73599999999999</v>
      </c>
      <c r="I162" s="22">
        <v>63.433999999999997</v>
      </c>
      <c r="J162" t="s">
        <v>89</v>
      </c>
      <c r="K162" t="s">
        <v>159</v>
      </c>
    </row>
    <row r="163" spans="1:11" x14ac:dyDescent="0.3">
      <c r="A163" s="12" t="s">
        <v>284</v>
      </c>
      <c r="B163" s="37">
        <v>45292.3840277778</v>
      </c>
      <c r="C163" s="12" t="s">
        <v>9</v>
      </c>
      <c r="D163" s="12" t="s">
        <v>30</v>
      </c>
      <c r="E163" s="12">
        <v>4</v>
      </c>
      <c r="F163" s="24">
        <v>752.53</v>
      </c>
      <c r="G163" s="38">
        <v>0</v>
      </c>
      <c r="H163" s="24">
        <v>752.53</v>
      </c>
      <c r="I163" s="24">
        <v>0</v>
      </c>
      <c r="J163" s="12" t="s">
        <v>87</v>
      </c>
      <c r="K163" s="12" t="s">
        <v>97</v>
      </c>
    </row>
    <row r="164" spans="1:11" x14ac:dyDescent="0.3">
      <c r="A164" t="s">
        <v>285</v>
      </c>
      <c r="B164" s="35">
        <v>45321.876388888901</v>
      </c>
      <c r="C164" t="s">
        <v>15</v>
      </c>
      <c r="D164" t="s">
        <v>28</v>
      </c>
      <c r="E164">
        <v>1</v>
      </c>
      <c r="F164" s="22">
        <v>112.47</v>
      </c>
      <c r="G164" s="36">
        <v>5</v>
      </c>
      <c r="H164" s="22">
        <v>106.84650000000001</v>
      </c>
      <c r="I164" s="22">
        <v>5.6234999999999999</v>
      </c>
      <c r="J164" t="s">
        <v>87</v>
      </c>
      <c r="K164" t="s">
        <v>94</v>
      </c>
    </row>
    <row r="165" spans="1:11" x14ac:dyDescent="0.3">
      <c r="A165" s="12" t="s">
        <v>286</v>
      </c>
      <c r="B165" s="37">
        <v>45311.195138888899</v>
      </c>
      <c r="C165" s="12" t="s">
        <v>17</v>
      </c>
      <c r="D165" s="12" t="s">
        <v>29</v>
      </c>
      <c r="E165" s="12">
        <v>4</v>
      </c>
      <c r="F165" s="24">
        <v>480.76</v>
      </c>
      <c r="G165" s="38">
        <v>10</v>
      </c>
      <c r="H165" s="24">
        <v>432.68400000000003</v>
      </c>
      <c r="I165" s="24">
        <v>48.076000000000001</v>
      </c>
      <c r="J165" s="12" t="s">
        <v>85</v>
      </c>
      <c r="K165" s="12" t="s">
        <v>123</v>
      </c>
    </row>
    <row r="166" spans="1:11" x14ac:dyDescent="0.3">
      <c r="A166" t="s">
        <v>287</v>
      </c>
      <c r="B166" s="35">
        <v>45322.626388888901</v>
      </c>
      <c r="C166" t="s">
        <v>11</v>
      </c>
      <c r="D166" t="s">
        <v>28</v>
      </c>
      <c r="E166">
        <v>1</v>
      </c>
      <c r="F166" s="22">
        <v>129.99</v>
      </c>
      <c r="G166" s="36">
        <v>10</v>
      </c>
      <c r="H166" s="22">
        <v>116.991</v>
      </c>
      <c r="I166" s="22">
        <v>12.999000000000001</v>
      </c>
      <c r="J166" t="s">
        <v>85</v>
      </c>
      <c r="K166" t="s">
        <v>100</v>
      </c>
    </row>
    <row r="167" spans="1:11" x14ac:dyDescent="0.3">
      <c r="A167" s="12" t="s">
        <v>288</v>
      </c>
      <c r="B167" s="37">
        <v>45313.394444444399</v>
      </c>
      <c r="C167" s="12" t="s">
        <v>11</v>
      </c>
      <c r="D167" s="12" t="s">
        <v>26</v>
      </c>
      <c r="E167" s="12">
        <v>2</v>
      </c>
      <c r="F167" s="24">
        <v>92.81</v>
      </c>
      <c r="G167" s="38">
        <v>15</v>
      </c>
      <c r="H167" s="24">
        <v>78.888499999999993</v>
      </c>
      <c r="I167" s="24">
        <v>13.9215</v>
      </c>
      <c r="J167" s="12" t="s">
        <v>86</v>
      </c>
      <c r="K167" s="12" t="s">
        <v>120</v>
      </c>
    </row>
    <row r="168" spans="1:11" x14ac:dyDescent="0.3">
      <c r="A168" t="s">
        <v>289</v>
      </c>
      <c r="B168" s="35">
        <v>45292.4</v>
      </c>
      <c r="C168" t="s">
        <v>9</v>
      </c>
      <c r="D168" t="s">
        <v>24</v>
      </c>
      <c r="E168">
        <v>3</v>
      </c>
      <c r="F168" s="22">
        <v>416.28</v>
      </c>
      <c r="G168" s="36">
        <v>0</v>
      </c>
      <c r="H168" s="22">
        <v>416.28</v>
      </c>
      <c r="I168" s="22">
        <v>0</v>
      </c>
      <c r="J168" t="s">
        <v>89</v>
      </c>
      <c r="K168" t="s">
        <v>92</v>
      </c>
    </row>
    <row r="169" spans="1:11" x14ac:dyDescent="0.3">
      <c r="A169" s="12" t="s">
        <v>290</v>
      </c>
      <c r="B169" s="37">
        <v>45302.315277777801</v>
      </c>
      <c r="C169" s="12" t="s">
        <v>13</v>
      </c>
      <c r="D169" s="12" t="s">
        <v>26</v>
      </c>
      <c r="E169" s="12">
        <v>2</v>
      </c>
      <c r="F169" s="24">
        <v>335.42</v>
      </c>
      <c r="G169" s="38">
        <v>20</v>
      </c>
      <c r="H169" s="24">
        <v>268.33600000000001</v>
      </c>
      <c r="I169" s="24">
        <v>67.084000000000003</v>
      </c>
      <c r="J169" s="12" t="s">
        <v>86</v>
      </c>
      <c r="K169" s="12" t="s">
        <v>96</v>
      </c>
    </row>
    <row r="170" spans="1:11" x14ac:dyDescent="0.3">
      <c r="A170" t="s">
        <v>291</v>
      </c>
      <c r="B170" s="35">
        <v>45311.340277777803</v>
      </c>
      <c r="C170" t="s">
        <v>11</v>
      </c>
      <c r="D170" t="s">
        <v>29</v>
      </c>
      <c r="E170">
        <v>3</v>
      </c>
      <c r="F170" s="22">
        <v>594.16999999999996</v>
      </c>
      <c r="G170" s="36">
        <v>0</v>
      </c>
      <c r="H170" s="22">
        <v>594.16999999999996</v>
      </c>
      <c r="I170" s="22">
        <v>0</v>
      </c>
      <c r="J170" t="s">
        <v>85</v>
      </c>
      <c r="K170" t="s">
        <v>159</v>
      </c>
    </row>
    <row r="171" spans="1:11" x14ac:dyDescent="0.3">
      <c r="A171" s="12" t="s">
        <v>292</v>
      </c>
      <c r="B171" s="37">
        <v>45306.441666666702</v>
      </c>
      <c r="C171" s="12" t="s">
        <v>13</v>
      </c>
      <c r="D171" s="12" t="s">
        <v>28</v>
      </c>
      <c r="E171" s="12">
        <v>2</v>
      </c>
      <c r="F171" s="24">
        <v>264.35000000000002</v>
      </c>
      <c r="G171" s="38">
        <v>5</v>
      </c>
      <c r="H171" s="24">
        <v>251.13249999999999</v>
      </c>
      <c r="I171" s="24">
        <v>13.217499999999999</v>
      </c>
      <c r="J171" s="12" t="s">
        <v>88</v>
      </c>
      <c r="K171" s="12" t="s">
        <v>94</v>
      </c>
    </row>
    <row r="172" spans="1:11" x14ac:dyDescent="0.3">
      <c r="A172" t="s">
        <v>293</v>
      </c>
      <c r="B172" s="35">
        <v>45308.787499999999</v>
      </c>
      <c r="C172" t="s">
        <v>17</v>
      </c>
      <c r="D172" t="s">
        <v>26</v>
      </c>
      <c r="E172">
        <v>1</v>
      </c>
      <c r="F172" s="22">
        <v>63.12</v>
      </c>
      <c r="G172" s="36">
        <v>5</v>
      </c>
      <c r="H172" s="22">
        <v>59.963999999999999</v>
      </c>
      <c r="I172" s="22">
        <v>3.1560000000000001</v>
      </c>
      <c r="J172" t="s">
        <v>89</v>
      </c>
      <c r="K172" t="s">
        <v>143</v>
      </c>
    </row>
    <row r="173" spans="1:11" x14ac:dyDescent="0.3">
      <c r="A173" s="12" t="s">
        <v>294</v>
      </c>
      <c r="B173" s="37">
        <v>45317.414583333302</v>
      </c>
      <c r="C173" s="12" t="s">
        <v>13</v>
      </c>
      <c r="D173" s="12" t="s">
        <v>24</v>
      </c>
      <c r="E173" s="12">
        <v>4</v>
      </c>
      <c r="F173" s="24">
        <v>377.81</v>
      </c>
      <c r="G173" s="38">
        <v>15</v>
      </c>
      <c r="H173" s="24">
        <v>321.13850000000002</v>
      </c>
      <c r="I173" s="24">
        <v>56.671500000000002</v>
      </c>
      <c r="J173" s="12" t="s">
        <v>88</v>
      </c>
      <c r="K173" s="12" t="s">
        <v>168</v>
      </c>
    </row>
    <row r="174" spans="1:11" x14ac:dyDescent="0.3">
      <c r="A174" t="s">
        <v>295</v>
      </c>
      <c r="B174" s="35">
        <v>45292.777083333298</v>
      </c>
      <c r="C174" t="s">
        <v>9</v>
      </c>
      <c r="D174" t="s">
        <v>30</v>
      </c>
      <c r="E174">
        <v>5</v>
      </c>
      <c r="F174" s="22">
        <v>894.96</v>
      </c>
      <c r="G174" s="36">
        <v>5</v>
      </c>
      <c r="H174" s="22">
        <v>850.21199999999999</v>
      </c>
      <c r="I174" s="22">
        <v>44.747999999999998</v>
      </c>
      <c r="J174" t="s">
        <v>89</v>
      </c>
      <c r="K174" t="s">
        <v>97</v>
      </c>
    </row>
    <row r="175" spans="1:11" x14ac:dyDescent="0.3">
      <c r="A175" s="12" t="s">
        <v>296</v>
      </c>
      <c r="B175" s="37">
        <v>45295.534027777801</v>
      </c>
      <c r="C175" s="12" t="s">
        <v>11</v>
      </c>
      <c r="D175" s="12" t="s">
        <v>26</v>
      </c>
      <c r="E175" s="12">
        <v>2</v>
      </c>
      <c r="F175" s="24">
        <v>201.87</v>
      </c>
      <c r="G175" s="38">
        <v>20</v>
      </c>
      <c r="H175" s="24">
        <v>161.49600000000001</v>
      </c>
      <c r="I175" s="24">
        <v>40.374000000000002</v>
      </c>
      <c r="J175" s="12" t="s">
        <v>89</v>
      </c>
      <c r="K175" s="12" t="s">
        <v>95</v>
      </c>
    </row>
    <row r="176" spans="1:11" x14ac:dyDescent="0.3">
      <c r="A176" t="s">
        <v>297</v>
      </c>
      <c r="B176" s="35">
        <v>45298.279166666704</v>
      </c>
      <c r="C176" t="s">
        <v>13</v>
      </c>
      <c r="D176" t="s">
        <v>29</v>
      </c>
      <c r="E176">
        <v>4</v>
      </c>
      <c r="F176" s="22">
        <v>45.97</v>
      </c>
      <c r="G176" s="36">
        <v>10</v>
      </c>
      <c r="H176" s="22">
        <v>41.372999999999998</v>
      </c>
      <c r="I176" s="22">
        <v>4.5970000000000004</v>
      </c>
      <c r="J176" t="s">
        <v>88</v>
      </c>
      <c r="K176" t="s">
        <v>159</v>
      </c>
    </row>
    <row r="177" spans="1:11" x14ac:dyDescent="0.3">
      <c r="A177" s="12" t="s">
        <v>298</v>
      </c>
      <c r="B177" s="37">
        <v>45298.540972222203</v>
      </c>
      <c r="C177" s="12" t="s">
        <v>15</v>
      </c>
      <c r="D177" s="12" t="s">
        <v>24</v>
      </c>
      <c r="E177" s="12">
        <v>1</v>
      </c>
      <c r="F177" s="24">
        <v>173.93</v>
      </c>
      <c r="G177" s="38">
        <v>15</v>
      </c>
      <c r="H177" s="24">
        <v>147.84049999999999</v>
      </c>
      <c r="I177" s="24">
        <v>26.089500000000001</v>
      </c>
      <c r="J177" s="12" t="s">
        <v>86</v>
      </c>
      <c r="K177" s="12" t="s">
        <v>150</v>
      </c>
    </row>
    <row r="178" spans="1:11" x14ac:dyDescent="0.3">
      <c r="A178" t="s">
        <v>299</v>
      </c>
      <c r="B178" s="35">
        <v>45315.256944444503</v>
      </c>
      <c r="C178" t="s">
        <v>9</v>
      </c>
      <c r="D178" t="s">
        <v>24</v>
      </c>
      <c r="E178">
        <v>2</v>
      </c>
      <c r="F178" s="22">
        <v>181.07</v>
      </c>
      <c r="G178" s="36">
        <v>10</v>
      </c>
      <c r="H178" s="22">
        <v>162.96299999999999</v>
      </c>
      <c r="I178" s="22">
        <v>18.106999999999999</v>
      </c>
      <c r="J178" t="s">
        <v>89</v>
      </c>
      <c r="K178" t="s">
        <v>168</v>
      </c>
    </row>
    <row r="179" spans="1:11" x14ac:dyDescent="0.3">
      <c r="A179" s="12" t="s">
        <v>300</v>
      </c>
      <c r="B179" s="37">
        <v>45322.774305555497</v>
      </c>
      <c r="C179" s="12" t="s">
        <v>9</v>
      </c>
      <c r="D179" s="12" t="s">
        <v>26</v>
      </c>
      <c r="E179" s="12">
        <v>5</v>
      </c>
      <c r="F179" s="24">
        <v>479.62</v>
      </c>
      <c r="G179" s="38">
        <v>20</v>
      </c>
      <c r="H179" s="24">
        <v>383.69600000000003</v>
      </c>
      <c r="I179" s="24">
        <v>95.924000000000007</v>
      </c>
      <c r="J179" s="12" t="s">
        <v>89</v>
      </c>
      <c r="K179" s="12" t="s">
        <v>99</v>
      </c>
    </row>
    <row r="180" spans="1:11" x14ac:dyDescent="0.3">
      <c r="A180" t="s">
        <v>301</v>
      </c>
      <c r="B180" s="35">
        <v>45313.583333333299</v>
      </c>
      <c r="C180" t="s">
        <v>15</v>
      </c>
      <c r="D180" t="s">
        <v>28</v>
      </c>
      <c r="E180">
        <v>4</v>
      </c>
      <c r="F180" s="22">
        <v>213.16</v>
      </c>
      <c r="G180" s="36">
        <v>5</v>
      </c>
      <c r="H180" s="22">
        <v>202.50200000000001</v>
      </c>
      <c r="I180" s="22">
        <v>10.657999999999999</v>
      </c>
      <c r="J180" t="s">
        <v>88</v>
      </c>
      <c r="K180" t="s">
        <v>118</v>
      </c>
    </row>
    <row r="181" spans="1:11" x14ac:dyDescent="0.3">
      <c r="A181" s="12" t="s">
        <v>302</v>
      </c>
      <c r="B181" s="37">
        <v>45319.829861111102</v>
      </c>
      <c r="C181" s="12" t="s">
        <v>13</v>
      </c>
      <c r="D181" s="12" t="s">
        <v>29</v>
      </c>
      <c r="E181" s="12">
        <v>3</v>
      </c>
      <c r="F181" s="24">
        <v>252.88</v>
      </c>
      <c r="G181" s="38">
        <v>20</v>
      </c>
      <c r="H181" s="24">
        <v>202.304</v>
      </c>
      <c r="I181" s="24">
        <v>50.576000000000001</v>
      </c>
      <c r="J181" s="12" t="s">
        <v>86</v>
      </c>
      <c r="K181" s="12" t="s">
        <v>98</v>
      </c>
    </row>
    <row r="182" spans="1:11" x14ac:dyDescent="0.3">
      <c r="A182" t="s">
        <v>303</v>
      </c>
      <c r="B182" s="35">
        <v>45294.360416666699</v>
      </c>
      <c r="C182" t="s">
        <v>15</v>
      </c>
      <c r="D182" t="s">
        <v>24</v>
      </c>
      <c r="E182">
        <v>4</v>
      </c>
      <c r="F182" s="22">
        <v>460.37</v>
      </c>
      <c r="G182" s="36">
        <v>0</v>
      </c>
      <c r="H182" s="22">
        <v>460.37</v>
      </c>
      <c r="I182" s="22">
        <v>0</v>
      </c>
      <c r="J182" t="s">
        <v>87</v>
      </c>
      <c r="K182" t="s">
        <v>92</v>
      </c>
    </row>
    <row r="183" spans="1:11" x14ac:dyDescent="0.3">
      <c r="A183" s="12" t="s">
        <v>304</v>
      </c>
      <c r="B183" s="37">
        <v>45306.576388888898</v>
      </c>
      <c r="C183" s="12" t="s">
        <v>13</v>
      </c>
      <c r="D183" s="12" t="s">
        <v>30</v>
      </c>
      <c r="E183" s="12">
        <v>5</v>
      </c>
      <c r="F183" s="24">
        <v>95.25</v>
      </c>
      <c r="G183" s="38">
        <v>10</v>
      </c>
      <c r="H183" s="24">
        <v>85.724999999999994</v>
      </c>
      <c r="I183" s="24">
        <v>9.5250000000000004</v>
      </c>
      <c r="J183" s="12" t="s">
        <v>86</v>
      </c>
      <c r="K183" s="12" t="s">
        <v>97</v>
      </c>
    </row>
    <row r="184" spans="1:11" x14ac:dyDescent="0.3">
      <c r="A184" t="s">
        <v>305</v>
      </c>
      <c r="B184" s="35">
        <v>45303.339583333298</v>
      </c>
      <c r="C184" t="s">
        <v>9</v>
      </c>
      <c r="D184" t="s">
        <v>30</v>
      </c>
      <c r="E184">
        <v>2</v>
      </c>
      <c r="F184" s="22">
        <v>307.52999999999997</v>
      </c>
      <c r="G184" s="36">
        <v>15</v>
      </c>
      <c r="H184" s="22">
        <v>261.40050000000002</v>
      </c>
      <c r="I184" s="22">
        <v>46.1295</v>
      </c>
      <c r="J184" t="s">
        <v>87</v>
      </c>
      <c r="K184" t="s">
        <v>111</v>
      </c>
    </row>
    <row r="185" spans="1:11" x14ac:dyDescent="0.3">
      <c r="A185" s="12" t="s">
        <v>306</v>
      </c>
      <c r="B185" s="37">
        <v>45307.386805555601</v>
      </c>
      <c r="C185" s="12" t="s">
        <v>15</v>
      </c>
      <c r="D185" s="12" t="s">
        <v>30</v>
      </c>
      <c r="E185" s="12">
        <v>3</v>
      </c>
      <c r="F185" s="24">
        <v>174.65</v>
      </c>
      <c r="G185" s="38">
        <v>5</v>
      </c>
      <c r="H185" s="24">
        <v>165.91749999999999</v>
      </c>
      <c r="I185" s="24">
        <v>8.7324999999999999</v>
      </c>
      <c r="J185" s="12" t="s">
        <v>89</v>
      </c>
      <c r="K185" s="12" t="s">
        <v>97</v>
      </c>
    </row>
    <row r="186" spans="1:11" x14ac:dyDescent="0.3">
      <c r="A186" t="s">
        <v>307</v>
      </c>
      <c r="B186" s="35">
        <v>45308.011805555601</v>
      </c>
      <c r="C186" t="s">
        <v>17</v>
      </c>
      <c r="D186" t="s">
        <v>26</v>
      </c>
      <c r="E186">
        <v>1</v>
      </c>
      <c r="F186" s="22">
        <v>143.04</v>
      </c>
      <c r="G186" s="36">
        <v>5</v>
      </c>
      <c r="H186" s="22">
        <v>135.88800000000001</v>
      </c>
      <c r="I186" s="22">
        <v>7.1520000000000001</v>
      </c>
      <c r="J186" t="s">
        <v>86</v>
      </c>
      <c r="K186" t="s">
        <v>95</v>
      </c>
    </row>
    <row r="187" spans="1:11" x14ac:dyDescent="0.3">
      <c r="A187" s="12" t="s">
        <v>308</v>
      </c>
      <c r="B187" s="37">
        <v>45317.420138888898</v>
      </c>
      <c r="C187" s="12" t="s">
        <v>11</v>
      </c>
      <c r="D187" s="12" t="s">
        <v>28</v>
      </c>
      <c r="E187" s="12">
        <v>4</v>
      </c>
      <c r="F187" s="24">
        <v>257.41000000000003</v>
      </c>
      <c r="G187" s="38">
        <v>0</v>
      </c>
      <c r="H187" s="24">
        <v>257.41000000000003</v>
      </c>
      <c r="I187" s="24">
        <v>0</v>
      </c>
      <c r="J187" s="12" t="s">
        <v>86</v>
      </c>
      <c r="K187" s="12" t="s">
        <v>133</v>
      </c>
    </row>
    <row r="188" spans="1:11" x14ac:dyDescent="0.3">
      <c r="A188" t="s">
        <v>309</v>
      </c>
      <c r="B188" s="35">
        <v>45306.097916666702</v>
      </c>
      <c r="C188" t="s">
        <v>17</v>
      </c>
      <c r="D188" t="s">
        <v>24</v>
      </c>
      <c r="E188">
        <v>3</v>
      </c>
      <c r="F188" s="22">
        <v>580.66999999999996</v>
      </c>
      <c r="G188" s="36">
        <v>15</v>
      </c>
      <c r="H188" s="22">
        <v>493.56950000000001</v>
      </c>
      <c r="I188" s="22">
        <v>87.100499999999997</v>
      </c>
      <c r="J188" t="s">
        <v>85</v>
      </c>
      <c r="K188" t="s">
        <v>93</v>
      </c>
    </row>
    <row r="189" spans="1:11" x14ac:dyDescent="0.3">
      <c r="A189" s="12" t="s">
        <v>310</v>
      </c>
      <c r="B189" s="37">
        <v>45297.433333333298</v>
      </c>
      <c r="C189" s="12" t="s">
        <v>11</v>
      </c>
      <c r="D189" s="12" t="s">
        <v>29</v>
      </c>
      <c r="E189" s="12">
        <v>3</v>
      </c>
      <c r="F189" s="24">
        <v>244.29</v>
      </c>
      <c r="G189" s="38">
        <v>5</v>
      </c>
      <c r="H189" s="24">
        <v>232.07550000000001</v>
      </c>
      <c r="I189" s="24">
        <v>12.214499999999999</v>
      </c>
      <c r="J189" s="12" t="s">
        <v>85</v>
      </c>
      <c r="K189" s="12" t="s">
        <v>98</v>
      </c>
    </row>
    <row r="190" spans="1:11" x14ac:dyDescent="0.3">
      <c r="A190" t="s">
        <v>311</v>
      </c>
      <c r="B190" s="35">
        <v>45294.795138888898</v>
      </c>
      <c r="C190" t="s">
        <v>15</v>
      </c>
      <c r="D190" t="s">
        <v>26</v>
      </c>
      <c r="E190">
        <v>3</v>
      </c>
      <c r="F190" s="22">
        <v>267.08</v>
      </c>
      <c r="G190" s="36">
        <v>0</v>
      </c>
      <c r="H190" s="22">
        <v>267.08</v>
      </c>
      <c r="I190" s="22">
        <v>0</v>
      </c>
      <c r="J190" t="s">
        <v>87</v>
      </c>
      <c r="K190" t="s">
        <v>95</v>
      </c>
    </row>
    <row r="191" spans="1:11" x14ac:dyDescent="0.3">
      <c r="A191" s="12" t="s">
        <v>312</v>
      </c>
      <c r="B191" s="37">
        <v>45309.094444444498</v>
      </c>
      <c r="C191" s="12" t="s">
        <v>13</v>
      </c>
      <c r="D191" s="12" t="s">
        <v>26</v>
      </c>
      <c r="E191" s="12">
        <v>3</v>
      </c>
      <c r="F191" s="24">
        <v>44.26</v>
      </c>
      <c r="G191" s="38">
        <v>15</v>
      </c>
      <c r="H191" s="24">
        <v>37.621000000000002</v>
      </c>
      <c r="I191" s="24">
        <v>6.6390000000000002</v>
      </c>
      <c r="J191" s="12" t="s">
        <v>86</v>
      </c>
      <c r="K191" s="12" t="s">
        <v>96</v>
      </c>
    </row>
    <row r="192" spans="1:11" x14ac:dyDescent="0.3">
      <c r="A192" t="s">
        <v>313</v>
      </c>
      <c r="B192" s="35">
        <v>45306.997222222199</v>
      </c>
      <c r="C192" t="s">
        <v>17</v>
      </c>
      <c r="D192" t="s">
        <v>30</v>
      </c>
      <c r="E192">
        <v>2</v>
      </c>
      <c r="F192" s="22">
        <v>338.01</v>
      </c>
      <c r="G192" s="36">
        <v>5</v>
      </c>
      <c r="H192" s="22">
        <v>321.10950000000003</v>
      </c>
      <c r="I192" s="22">
        <v>16.900500000000001</v>
      </c>
      <c r="J192" t="s">
        <v>88</v>
      </c>
      <c r="K192" t="s">
        <v>140</v>
      </c>
    </row>
    <row r="193" spans="1:11" x14ac:dyDescent="0.3">
      <c r="A193" s="12" t="s">
        <v>314</v>
      </c>
      <c r="B193" s="37">
        <v>45320.095833333296</v>
      </c>
      <c r="C193" s="12" t="s">
        <v>13</v>
      </c>
      <c r="D193" s="12" t="s">
        <v>29</v>
      </c>
      <c r="E193" s="12">
        <v>3</v>
      </c>
      <c r="F193" s="24">
        <v>217.07</v>
      </c>
      <c r="G193" s="38">
        <v>0</v>
      </c>
      <c r="H193" s="24">
        <v>217.07</v>
      </c>
      <c r="I193" s="24">
        <v>0</v>
      </c>
      <c r="J193" s="12" t="s">
        <v>86</v>
      </c>
      <c r="K193" s="12" t="s">
        <v>152</v>
      </c>
    </row>
    <row r="194" spans="1:11" x14ac:dyDescent="0.3">
      <c r="A194" t="s">
        <v>315</v>
      </c>
      <c r="B194" s="35">
        <v>45294.805555555598</v>
      </c>
      <c r="C194" t="s">
        <v>15</v>
      </c>
      <c r="D194" t="s">
        <v>26</v>
      </c>
      <c r="E194">
        <v>4</v>
      </c>
      <c r="F194" s="22">
        <v>500.87</v>
      </c>
      <c r="G194" s="36">
        <v>5</v>
      </c>
      <c r="H194" s="22">
        <v>475.82650000000001</v>
      </c>
      <c r="I194" s="22">
        <v>25.043500000000002</v>
      </c>
      <c r="J194" t="s">
        <v>85</v>
      </c>
      <c r="K194" t="s">
        <v>96</v>
      </c>
    </row>
    <row r="195" spans="1:11" x14ac:dyDescent="0.3">
      <c r="A195" s="12" t="s">
        <v>316</v>
      </c>
      <c r="B195" s="37">
        <v>45294.452777777798</v>
      </c>
      <c r="C195" s="12" t="s">
        <v>17</v>
      </c>
      <c r="D195" s="12" t="s">
        <v>29</v>
      </c>
      <c r="E195" s="12">
        <v>5</v>
      </c>
      <c r="F195" s="24">
        <v>590.08000000000004</v>
      </c>
      <c r="G195" s="38">
        <v>5</v>
      </c>
      <c r="H195" s="24">
        <v>560.57600000000002</v>
      </c>
      <c r="I195" s="24">
        <v>29.504000000000001</v>
      </c>
      <c r="J195" s="12" t="s">
        <v>87</v>
      </c>
      <c r="K195" s="12" t="s">
        <v>147</v>
      </c>
    </row>
    <row r="196" spans="1:11" x14ac:dyDescent="0.3">
      <c r="A196" t="s">
        <v>317</v>
      </c>
      <c r="B196" s="35">
        <v>45318.45</v>
      </c>
      <c r="C196" t="s">
        <v>15</v>
      </c>
      <c r="D196" t="s">
        <v>30</v>
      </c>
      <c r="E196">
        <v>2</v>
      </c>
      <c r="F196" s="22">
        <v>199.44</v>
      </c>
      <c r="G196" s="36">
        <v>15</v>
      </c>
      <c r="H196" s="22">
        <v>169.524</v>
      </c>
      <c r="I196" s="22">
        <v>29.916</v>
      </c>
      <c r="J196" t="s">
        <v>85</v>
      </c>
      <c r="K196" t="s">
        <v>111</v>
      </c>
    </row>
    <row r="197" spans="1:11" x14ac:dyDescent="0.3">
      <c r="A197" s="12" t="s">
        <v>318</v>
      </c>
      <c r="B197" s="37">
        <v>45307.538194444503</v>
      </c>
      <c r="C197" s="12" t="s">
        <v>11</v>
      </c>
      <c r="D197" s="12" t="s">
        <v>30</v>
      </c>
      <c r="E197" s="12">
        <v>4</v>
      </c>
      <c r="F197" s="24">
        <v>67.459999999999994</v>
      </c>
      <c r="G197" s="38">
        <v>15</v>
      </c>
      <c r="H197" s="24">
        <v>57.341000000000001</v>
      </c>
      <c r="I197" s="24">
        <v>10.119</v>
      </c>
      <c r="J197" s="12" t="s">
        <v>89</v>
      </c>
      <c r="K197" s="12" t="s">
        <v>140</v>
      </c>
    </row>
    <row r="198" spans="1:11" x14ac:dyDescent="0.3">
      <c r="A198" t="s">
        <v>319</v>
      </c>
      <c r="B198" s="35">
        <v>45302.320833333302</v>
      </c>
      <c r="C198" t="s">
        <v>9</v>
      </c>
      <c r="D198" t="s">
        <v>30</v>
      </c>
      <c r="E198">
        <v>3</v>
      </c>
      <c r="F198" s="22">
        <v>153.59</v>
      </c>
      <c r="G198" s="36">
        <v>0</v>
      </c>
      <c r="H198" s="22">
        <v>153.59</v>
      </c>
      <c r="I198" s="22">
        <v>0</v>
      </c>
      <c r="J198" t="s">
        <v>86</v>
      </c>
      <c r="K198" t="s">
        <v>101</v>
      </c>
    </row>
    <row r="199" spans="1:11" x14ac:dyDescent="0.3">
      <c r="A199" s="12" t="s">
        <v>320</v>
      </c>
      <c r="B199" s="37">
        <v>45306.786805555603</v>
      </c>
      <c r="C199" s="12" t="s">
        <v>9</v>
      </c>
      <c r="D199" s="12" t="s">
        <v>30</v>
      </c>
      <c r="E199" s="12">
        <v>3</v>
      </c>
      <c r="F199" s="24">
        <v>345.25</v>
      </c>
      <c r="G199" s="38">
        <v>20</v>
      </c>
      <c r="H199" s="24">
        <v>276.2</v>
      </c>
      <c r="I199" s="24">
        <v>69.05</v>
      </c>
      <c r="J199" s="12" t="s">
        <v>87</v>
      </c>
      <c r="K199" s="12" t="s">
        <v>97</v>
      </c>
    </row>
    <row r="200" spans="1:11" x14ac:dyDescent="0.3">
      <c r="A200" t="s">
        <v>321</v>
      </c>
      <c r="B200" s="35">
        <v>45311.288888888899</v>
      </c>
      <c r="C200" t="s">
        <v>17</v>
      </c>
      <c r="D200" t="s">
        <v>26</v>
      </c>
      <c r="E200">
        <v>3</v>
      </c>
      <c r="F200" s="22">
        <v>308.85000000000002</v>
      </c>
      <c r="G200" s="36">
        <v>0</v>
      </c>
      <c r="H200" s="22">
        <v>308.85000000000002</v>
      </c>
      <c r="I200" s="22">
        <v>0</v>
      </c>
      <c r="J200" t="s">
        <v>86</v>
      </c>
      <c r="K200" t="s">
        <v>96</v>
      </c>
    </row>
    <row r="201" spans="1:11" x14ac:dyDescent="0.3">
      <c r="A201" s="12" t="s">
        <v>322</v>
      </c>
      <c r="B201" s="37">
        <v>45315.637499999997</v>
      </c>
      <c r="C201" s="12" t="s">
        <v>17</v>
      </c>
      <c r="D201" s="12" t="s">
        <v>28</v>
      </c>
      <c r="E201" s="12">
        <v>5</v>
      </c>
      <c r="F201" s="24">
        <v>885.84</v>
      </c>
      <c r="G201" s="38">
        <v>10</v>
      </c>
      <c r="H201" s="24">
        <v>797.25599999999997</v>
      </c>
      <c r="I201" s="24">
        <v>88.584000000000003</v>
      </c>
      <c r="J201" s="12" t="s">
        <v>86</v>
      </c>
      <c r="K201" s="12" t="s">
        <v>94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Revenue Trends</vt:lpstr>
      <vt:lpstr>Forecasting</vt:lpstr>
      <vt:lpstr>Performance</vt:lpstr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Agnese G</cp:lastModifiedBy>
  <cp:revision>0</cp:revision>
  <dcterms:created xsi:type="dcterms:W3CDTF">2026-02-06T10:28:53Z</dcterms:created>
  <dcterms:modified xsi:type="dcterms:W3CDTF">2026-02-06T10:39:28Z</dcterms:modified>
  <dc:language>en-US</dc:language>
</cp:coreProperties>
</file>